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. Semester 7\SKRIPSI BISMILLAH\DATA UNTUK YUDISIUM\Raw Data\"/>
    </mc:Choice>
  </mc:AlternateContent>
  <xr:revisionPtr revIDLastSave="0" documentId="13_ncr:1_{7FF673C7-3781-446B-BD59-CE8AB4E4CEB3}" xr6:coauthVersionLast="47" xr6:coauthVersionMax="47" xr10:uidLastSave="{00000000-0000-0000-0000-000000000000}"/>
  <bookViews>
    <workbookView xWindow="-120" yWindow="-120" windowWidth="20730" windowHeight="11040" activeTab="2" xr2:uid="{EDED739B-89C5-4EA4-9AEA-F422D3414212}"/>
  </bookViews>
  <sheets>
    <sheet name="Data Kasus MP" sheetId="25" r:id="rId1"/>
    <sheet name="Data Pareto" sheetId="21" r:id="rId2"/>
    <sheet name="Olah Data" sheetId="3" r:id="rId3"/>
    <sheet name="Fishbone" sheetId="24" r:id="rId4"/>
  </sheets>
  <definedNames>
    <definedName name="_xlnm._FilterDatabase" localSheetId="0" hidden="1">'Data Kasus MP'!$B$1:$O$13</definedName>
    <definedName name="_xlnm._FilterDatabase" localSheetId="1" hidden="1">'Data Pareto'!$B$16:$C$28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3" i="21"/>
  <c r="E4" i="21"/>
  <c r="E5" i="21"/>
  <c r="E6" i="21"/>
  <c r="E7" i="21"/>
  <c r="E8" i="21"/>
  <c r="E9" i="21"/>
  <c r="E10" i="21"/>
  <c r="E11" i="21"/>
  <c r="E12" i="21"/>
  <c r="E13" i="21"/>
  <c r="E14" i="21"/>
  <c r="E2" i="21"/>
  <c r="F21" i="3"/>
  <c r="E21" i="3"/>
  <c r="G33" i="3"/>
  <c r="F27" i="3"/>
  <c r="F28" i="3"/>
  <c r="F29" i="3"/>
  <c r="F30" i="3"/>
  <c r="F31" i="3"/>
  <c r="F32" i="3"/>
  <c r="F22" i="3"/>
  <c r="F23" i="3"/>
  <c r="F24" i="3"/>
  <c r="F25" i="3"/>
  <c r="F26" i="3"/>
  <c r="O14" i="25" l="1"/>
  <c r="G21" i="3"/>
  <c r="E21" i="21"/>
  <c r="E20" i="21"/>
  <c r="E19" i="21"/>
  <c r="E18" i="21"/>
  <c r="E17" i="21"/>
  <c r="H21" i="3" l="1"/>
  <c r="H8" i="25"/>
  <c r="E8" i="25"/>
  <c r="O8" i="25" s="1"/>
  <c r="O13" i="25"/>
  <c r="O12" i="25"/>
  <c r="O11" i="25"/>
  <c r="O9" i="25"/>
  <c r="O10" i="25"/>
  <c r="O7" i="25"/>
  <c r="O6" i="25"/>
  <c r="O3" i="25"/>
  <c r="O2" i="25"/>
  <c r="O5" i="25"/>
  <c r="O4" i="25"/>
  <c r="D14" i="21" l="1"/>
  <c r="C29" i="21"/>
  <c r="D19" i="21" l="1"/>
  <c r="D26" i="21"/>
  <c r="D25" i="21"/>
  <c r="D17" i="21"/>
  <c r="D24" i="21"/>
  <c r="D23" i="21"/>
  <c r="D18" i="21"/>
  <c r="D21" i="21"/>
  <c r="D28" i="21"/>
  <c r="D20" i="21"/>
  <c r="D22" i="21"/>
  <c r="D27" i="21"/>
  <c r="C33" i="3"/>
  <c r="G30" i="3"/>
  <c r="H30" i="3" s="1"/>
  <c r="G31" i="3"/>
  <c r="H31" i="3" s="1"/>
  <c r="B33" i="3"/>
  <c r="G28" i="3"/>
  <c r="H28" i="3" s="1"/>
  <c r="G29" i="3"/>
  <c r="H29" i="3" s="1"/>
  <c r="G32" i="3"/>
  <c r="H32" i="3" s="1"/>
  <c r="G22" i="3"/>
  <c r="G24" i="3"/>
  <c r="H24" i="3" s="1"/>
  <c r="G25" i="3"/>
  <c r="H25" i="3" s="1"/>
  <c r="G26" i="3"/>
  <c r="H26" i="3" s="1"/>
  <c r="E28" i="3"/>
  <c r="E29" i="3"/>
  <c r="E30" i="3"/>
  <c r="E31" i="3"/>
  <c r="E32" i="3"/>
  <c r="E22" i="3"/>
  <c r="E23" i="3"/>
  <c r="E24" i="3"/>
  <c r="E25" i="3"/>
  <c r="E26" i="3"/>
  <c r="E27" i="3"/>
  <c r="C3" i="3"/>
  <c r="C4" i="3"/>
  <c r="C5" i="3"/>
  <c r="C6" i="3"/>
  <c r="C7" i="3"/>
  <c r="C8" i="3"/>
  <c r="C9" i="3"/>
  <c r="C10" i="3"/>
  <c r="C11" i="3"/>
  <c r="C12" i="3"/>
  <c r="C13" i="3"/>
  <c r="C2" i="3"/>
  <c r="B3" i="3"/>
  <c r="B4" i="3"/>
  <c r="B5" i="3"/>
  <c r="B6" i="3"/>
  <c r="B7" i="3"/>
  <c r="B8" i="3"/>
  <c r="B9" i="3"/>
  <c r="B10" i="3"/>
  <c r="B11" i="3"/>
  <c r="B12" i="3"/>
  <c r="B13" i="3"/>
  <c r="B2" i="3"/>
  <c r="C14" i="21"/>
  <c r="H22" i="3" l="1"/>
  <c r="H2" i="3"/>
  <c r="D7" i="3"/>
  <c r="D11" i="3"/>
  <c r="H10" i="3"/>
  <c r="H9" i="3"/>
  <c r="D3" i="3"/>
  <c r="H6" i="3"/>
  <c r="H8" i="3"/>
  <c r="D10" i="3"/>
  <c r="G23" i="3"/>
  <c r="H23" i="3" s="1"/>
  <c r="H7" i="3"/>
  <c r="H13" i="3"/>
  <c r="H5" i="3"/>
  <c r="H12" i="3"/>
  <c r="H4" i="3"/>
  <c r="H11" i="3"/>
  <c r="H3" i="3"/>
  <c r="D8" i="3"/>
  <c r="D12" i="3"/>
  <c r="D4" i="3"/>
  <c r="D9" i="3"/>
  <c r="B14" i="3"/>
  <c r="C14" i="3"/>
  <c r="D6" i="3"/>
  <c r="D13" i="3"/>
  <c r="D5" i="3"/>
  <c r="H14" i="3" l="1"/>
  <c r="E2" i="3"/>
  <c r="E10" i="3"/>
  <c r="E4" i="3"/>
  <c r="G4" i="3" s="1"/>
  <c r="E6" i="3"/>
  <c r="G6" i="3" s="1"/>
  <c r="E8" i="3"/>
  <c r="G8" i="3" s="1"/>
  <c r="E13" i="3"/>
  <c r="F13" i="3" s="1"/>
  <c r="E9" i="3"/>
  <c r="G9" i="3" s="1"/>
  <c r="E7" i="3"/>
  <c r="F7" i="3" s="1"/>
  <c r="E5" i="3"/>
  <c r="G5" i="3" s="1"/>
  <c r="E12" i="3"/>
  <c r="F12" i="3" s="1"/>
  <c r="E11" i="3"/>
  <c r="F11" i="3" s="1"/>
  <c r="E3" i="3"/>
  <c r="G3" i="3" s="1"/>
  <c r="F4" i="3"/>
  <c r="F2" i="3" l="1"/>
  <c r="G2" i="3"/>
  <c r="G10" i="3"/>
  <c r="F10" i="3"/>
  <c r="F8" i="3"/>
  <c r="G7" i="3"/>
  <c r="G13" i="3"/>
  <c r="F3" i="3"/>
  <c r="G11" i="3"/>
  <c r="G12" i="3"/>
  <c r="F6" i="3"/>
  <c r="F5" i="3"/>
  <c r="F9" i="3"/>
  <c r="E23" i="21" l="1"/>
  <c r="E25" i="21"/>
  <c r="E26" i="21"/>
  <c r="E27" i="21"/>
  <c r="E28" i="21"/>
  <c r="E22" i="21"/>
  <c r="E24" i="21"/>
  <c r="G27" i="3"/>
  <c r="H27" i="3" l="1"/>
  <c r="H33" i="3" s="1"/>
</calcChain>
</file>

<file path=xl/sharedStrings.xml><?xml version="1.0" encoding="utf-8"?>
<sst xmlns="http://schemas.openxmlformats.org/spreadsheetml/2006/main" count="117" uniqueCount="76">
  <si>
    <t>JULI</t>
  </si>
  <si>
    <t>SEPTEMBER</t>
  </si>
  <si>
    <t>OKTOBER</t>
  </si>
  <si>
    <t>NOVEMBER</t>
  </si>
  <si>
    <t>DESEMBER</t>
  </si>
  <si>
    <t>kemasan ngejam</t>
  </si>
  <si>
    <t xml:space="preserve">AGUSTUS </t>
  </si>
  <si>
    <t>Periode</t>
  </si>
  <si>
    <t xml:space="preserve">Defect </t>
  </si>
  <si>
    <t>DPU</t>
  </si>
  <si>
    <t>DPO</t>
  </si>
  <si>
    <t>DPMO</t>
  </si>
  <si>
    <t>Level Sigma</t>
  </si>
  <si>
    <t>CTQ</t>
  </si>
  <si>
    <t>Jumlah Produksi</t>
  </si>
  <si>
    <t>UCL</t>
  </si>
  <si>
    <t>LCL</t>
  </si>
  <si>
    <t>Proporsi</t>
  </si>
  <si>
    <t>Jenis Cacat</t>
  </si>
  <si>
    <t>Jumlah Cacat</t>
  </si>
  <si>
    <t>Persentase</t>
  </si>
  <si>
    <t>JANUARI</t>
  </si>
  <si>
    <t>FEBRUARI</t>
  </si>
  <si>
    <t>MARET</t>
  </si>
  <si>
    <t>APRIL</t>
  </si>
  <si>
    <t>MEI</t>
  </si>
  <si>
    <t>JUNI</t>
  </si>
  <si>
    <t>endseal sudut melipat</t>
  </si>
  <si>
    <t>endseal sudut luka/sobek</t>
  </si>
  <si>
    <t>endseal sudut kurang kuat</t>
  </si>
  <si>
    <t>centerseal keluar</t>
  </si>
  <si>
    <t>centerseal kedalaman</t>
  </si>
  <si>
    <t>centerseal jebol</t>
  </si>
  <si>
    <t>centerseal kurang kuat</t>
  </si>
  <si>
    <t>centerseal kepanasan</t>
  </si>
  <si>
    <t>gambar lari</t>
  </si>
  <si>
    <t>tidak ada coding</t>
  </si>
  <si>
    <t>PERIODE</t>
  </si>
  <si>
    <t>CL</t>
  </si>
  <si>
    <t>Man</t>
  </si>
  <si>
    <t>Environtment</t>
  </si>
  <si>
    <t>Material</t>
  </si>
  <si>
    <t>Gramasi berubah-ubah</t>
  </si>
  <si>
    <t>Area kerja sempit</t>
  </si>
  <si>
    <t>Keterampilan operator berbeda-beda</t>
  </si>
  <si>
    <t>Kurang konsentrasi</t>
  </si>
  <si>
    <t>Kurangnya pengecekan mesin</t>
  </si>
  <si>
    <t>suhu tidak stabil</t>
  </si>
  <si>
    <t>tidak sesuai SOP</t>
  </si>
  <si>
    <r>
      <t xml:space="preserve">Perbedaan </t>
    </r>
    <r>
      <rPr>
        <i/>
        <sz val="10"/>
        <color theme="1"/>
        <rFont val="Times New Roman"/>
        <family val="1"/>
      </rPr>
      <t>supplier allufoil</t>
    </r>
  </si>
  <si>
    <r>
      <rPr>
        <i/>
        <sz val="10"/>
        <color theme="1"/>
        <rFont val="Times New Roman"/>
        <family val="1"/>
      </rPr>
      <t xml:space="preserve">speed </t>
    </r>
    <r>
      <rPr>
        <sz val="10"/>
        <color theme="1"/>
        <rFont val="Times New Roman"/>
        <family val="1"/>
      </rPr>
      <t>mesin terlalu tinggi</t>
    </r>
  </si>
  <si>
    <t>Machine</t>
  </si>
  <si>
    <t>Method</t>
  </si>
  <si>
    <r>
      <t xml:space="preserve">Pemasangan </t>
    </r>
    <r>
      <rPr>
        <i/>
        <sz val="10"/>
        <color theme="1"/>
        <rFont val="Times New Roman"/>
        <family val="1"/>
      </rPr>
      <t>allufoil</t>
    </r>
    <r>
      <rPr>
        <sz val="10"/>
        <color theme="1"/>
        <rFont val="Times New Roman"/>
        <family val="1"/>
      </rPr>
      <t xml:space="preserve"> tidak presisi</t>
    </r>
  </si>
  <si>
    <r>
      <rPr>
        <i/>
        <sz val="10"/>
        <color theme="1"/>
        <rFont val="Times New Roman"/>
        <family val="1"/>
      </rPr>
      <t xml:space="preserve">Setting </t>
    </r>
    <r>
      <rPr>
        <sz val="10"/>
        <color theme="1"/>
        <rFont val="Times New Roman"/>
        <family val="1"/>
      </rPr>
      <t>ukuran mesin tidak konsisten</t>
    </r>
  </si>
  <si>
    <r>
      <t xml:space="preserve">kebersihan </t>
    </r>
    <r>
      <rPr>
        <i/>
        <sz val="10"/>
        <color theme="1"/>
        <rFont val="Times New Roman"/>
        <family val="1"/>
      </rPr>
      <t>jaw</t>
    </r>
    <r>
      <rPr>
        <sz val="10"/>
        <color theme="1"/>
        <rFont val="Times New Roman"/>
        <family val="1"/>
      </rPr>
      <t xml:space="preserve"> mesin</t>
    </r>
  </si>
  <si>
    <t>Persentase Kumulatif</t>
  </si>
  <si>
    <t>TOTAL</t>
  </si>
  <si>
    <t>coding tergores/ terpotong</t>
  </si>
  <si>
    <t>No</t>
  </si>
  <si>
    <t>Cacat Kemasan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</si>
  <si>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</si>
  <si>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</si>
  <si>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</si>
  <si>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</si>
  <si>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</si>
  <si>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</si>
  <si>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</si>
  <si>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</si>
  <si>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Oktober</t>
  </si>
  <si>
    <t>November</t>
  </si>
  <si>
    <t>Desember</t>
  </si>
  <si>
    <t xml:space="preserve">Jumlah </t>
  </si>
  <si>
    <t>September</t>
  </si>
  <si>
    <r>
      <rPr>
        <i/>
        <sz val="11"/>
        <color theme="1"/>
        <rFont val="Calibri"/>
        <family val="2"/>
        <scheme val="minor"/>
      </rPr>
      <t xml:space="preserve">endseal </t>
    </r>
    <r>
      <rPr>
        <sz val="11"/>
        <color theme="1"/>
        <rFont val="Calibri"/>
        <family val="2"/>
        <scheme val="minor"/>
      </rPr>
      <t>sudut luka/sobek</t>
    </r>
  </si>
  <si>
    <t>%cacat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</si>
</sst>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%"/>
    <numFmt numFmtId="166" formatCode="#,##0.00000"/>
    <numFmt numFmtId="167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Calibri"/>
      <family val="2"/>
      <scheme val="minor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theme="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9" fontId="0" fillId="0" borderId="0" xfId="2" applyFont="1"/>
    <xf numFmtId="10" fontId="0" fillId="0" borderId="1" xfId="2" applyNumberFormat="1" applyFont="1" applyBorder="1" applyAlignment="1">
      <alignment horizontal="center"/>
    </xf>
    <xf numFmtId="165" fontId="0" fillId="0" borderId="0" xfId="2" applyNumberFormat="1" applyFont="1"/>
    <xf numFmtId="166" fontId="4" fillId="0" borderId="0" xfId="0" applyNumberFormat="1" applyFont="1" applyAlignment="1">
      <alignment horizontal="center"/>
    </xf>
    <xf numFmtId="0" fontId="4" fillId="0" borderId="1" xfId="0" applyFont="1" applyBorder="1"/>
    <xf numFmtId="10" fontId="4" fillId="0" borderId="0" xfId="2" applyNumberFormat="1" applyFont="1"/>
    <xf numFmtId="10" fontId="4" fillId="0" borderId="0" xfId="0" applyNumberFormat="1" applyFont="1"/>
    <xf numFmtId="1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4" fontId="4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/>
    <xf numFmtId="10" fontId="4" fillId="0" borderId="0" xfId="2" applyNumberFormat="1" applyFont="1" applyAlignment="1">
      <alignment horizontal="center"/>
    </xf>
    <xf numFmtId="10" fontId="4" fillId="0" borderId="1" xfId="2" applyNumberFormat="1" applyFont="1" applyBorder="1" applyAlignment="1">
      <alignment horizontal="center"/>
    </xf>
    <xf numFmtId="9" fontId="4" fillId="2" borderId="1" xfId="2" applyFont="1" applyFill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10" fontId="13" fillId="0" borderId="1" xfId="2" applyNumberFormat="1" applyFont="1" applyBorder="1" applyAlignment="1">
      <alignment horizontal="center"/>
    </xf>
    <xf numFmtId="9" fontId="11" fillId="3" borderId="1" xfId="2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</cellXfs>
  <cellStyles count="3">
    <cellStyle name="Normal" xfId="0" builtinId="0"/>
    <cellStyle name="Normal 2" xfId="1" xr:uid="{A1C47473-0CA9-403A-BD4A-EBB962E7C2D4}"/>
    <cellStyle name="Percent" xfId="2" builtinId="5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600" b="1"/>
              <a:t>Diagram Pareto</a:t>
            </a:r>
          </a:p>
        </c:rich>
      </c:tx>
      <c:layout>
        <c:manualLayout>
          <c:xMode val="edge"/>
          <c:yMode val="edge"/>
          <c:x val="0.44008614920947497"/>
          <c:y val="1.99871893133062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609734632681524E-2"/>
          <c:y val="9.8008922714977256E-2"/>
          <c:w val="0.86898282365867052"/>
          <c:h val="0.743939798515841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Pareto'!$B$17:$B$28</c:f>
              <c:strCache>
                <c:ptCount val="12"/>
                <c:pt idx="0">
                  <c:v>endseal sudut luka/sobek</c:v>
                </c:pt>
                <c:pt idx="1">
                  <c:v>endseal sudut kurang kuat</c:v>
                </c:pt>
                <c:pt idx="2">
                  <c:v>kemasan ngejam</c:v>
                </c:pt>
                <c:pt idx="3">
                  <c:v>endseal sudut melipat</c:v>
                </c:pt>
                <c:pt idx="4">
                  <c:v>centerseal keluar</c:v>
                </c:pt>
                <c:pt idx="5">
                  <c:v>centerseal kedalaman</c:v>
                </c:pt>
                <c:pt idx="6">
                  <c:v>coding tergores/ terpotong</c:v>
                </c:pt>
                <c:pt idx="7">
                  <c:v>centerseal kurang kuat</c:v>
                </c:pt>
                <c:pt idx="8">
                  <c:v>centerseal jebol</c:v>
                </c:pt>
                <c:pt idx="9">
                  <c:v>centerseal kepanasan</c:v>
                </c:pt>
                <c:pt idx="10">
                  <c:v>gambar lari</c:v>
                </c:pt>
                <c:pt idx="11">
                  <c:v>tidak ada coding</c:v>
                </c:pt>
              </c:strCache>
            </c:strRef>
          </c:cat>
          <c:val>
            <c:numRef>
              <c:f>'Data Pareto'!$C$17:$C$28</c:f>
              <c:numCache>
                <c:formatCode>General</c:formatCode>
                <c:ptCount val="12"/>
                <c:pt idx="0">
                  <c:v>3482</c:v>
                </c:pt>
                <c:pt idx="1">
                  <c:v>1140</c:v>
                </c:pt>
                <c:pt idx="2">
                  <c:v>859</c:v>
                </c:pt>
                <c:pt idx="3">
                  <c:v>576</c:v>
                </c:pt>
                <c:pt idx="4">
                  <c:v>507</c:v>
                </c:pt>
                <c:pt idx="5">
                  <c:v>353</c:v>
                </c:pt>
                <c:pt idx="6">
                  <c:v>256</c:v>
                </c:pt>
                <c:pt idx="7">
                  <c:v>188</c:v>
                </c:pt>
                <c:pt idx="8">
                  <c:v>178</c:v>
                </c:pt>
                <c:pt idx="9">
                  <c:v>159</c:v>
                </c:pt>
                <c:pt idx="10">
                  <c:v>144</c:v>
                </c:pt>
                <c:pt idx="1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1-43BB-BAF6-3E0A92DFC1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78495"/>
        <c:axId val="15848223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0" i="0" u="none" strike="noStrike" kern="1200" baseline="0">
                          <a:solidFill>
                            <a:sysClr val="windowText" lastClr="000000"/>
                          </a:solidFill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'Data Pareto'!$B$17:$B$28</c15:sqref>
                        </c15:formulaRef>
                      </c:ext>
                    </c:extLst>
                    <c:strCache>
                      <c:ptCount val="12"/>
                      <c:pt idx="0">
                        <c:v>endseal sudut luka/sobek</c:v>
                      </c:pt>
                      <c:pt idx="1">
                        <c:v>endseal sudut kurang kuat</c:v>
                      </c:pt>
                      <c:pt idx="2">
                        <c:v>kemasan ngejam</c:v>
                      </c:pt>
                      <c:pt idx="3">
                        <c:v>endseal sudut melipat</c:v>
                      </c:pt>
                      <c:pt idx="4">
                        <c:v>centerseal keluar</c:v>
                      </c:pt>
                      <c:pt idx="5">
                        <c:v>centerseal kedalaman</c:v>
                      </c:pt>
                      <c:pt idx="6">
                        <c:v>coding tergores/ terpotong</c:v>
                      </c:pt>
                      <c:pt idx="7">
                        <c:v>centerseal kurang kuat</c:v>
                      </c:pt>
                      <c:pt idx="8">
                        <c:v>centerseal jebol</c:v>
                      </c:pt>
                      <c:pt idx="9">
                        <c:v>centerseal kepanasan</c:v>
                      </c:pt>
                      <c:pt idx="10">
                        <c:v>gambar lari</c:v>
                      </c:pt>
                      <c:pt idx="11">
                        <c:v>tidak ada coding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'Data Pareto'!$D$17:$D$28</c15:sqref>
                        </c15:formulaRef>
                      </c:ext>
                    </c:extLst>
                    <c:numCache>
                      <c:formatCode>0.00%</c:formatCode>
                      <c:ptCount val="12"/>
                      <c:pt idx="0">
                        <c:v>0.43732730469731224</c:v>
                      </c:pt>
                      <c:pt idx="1">
                        <c:v>0.14318010550113036</c:v>
                      </c:pt>
                      <c:pt idx="2">
                        <c:v>0.10788746546093947</c:v>
                      </c:pt>
                      <c:pt idx="3">
                        <c:v>7.2343632253202714E-2</c:v>
                      </c:pt>
                      <c:pt idx="4">
                        <c:v>6.3677467972871132E-2</c:v>
                      </c:pt>
                      <c:pt idx="5">
                        <c:v>4.4335594071841247E-2</c:v>
                      </c:pt>
                      <c:pt idx="6">
                        <c:v>3.215272544586787E-2</c:v>
                      </c:pt>
                      <c:pt idx="7">
                        <c:v>2.3612157749309221E-2</c:v>
                      </c:pt>
                      <c:pt idx="8">
                        <c:v>2.2356191911580003E-2</c:v>
                      </c:pt>
                      <c:pt idx="9">
                        <c:v>1.9969856819894497E-2</c:v>
                      </c:pt>
                      <c:pt idx="10">
                        <c:v>1.8085908063300678E-2</c:v>
                      </c:pt>
                      <c:pt idx="11">
                        <c:v>1.5071590052750565E-2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E01-43BB-BAF6-3E0A92DFC130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Pareto'!$B$17:$B$28</c:f>
              <c:strCache>
                <c:ptCount val="12"/>
                <c:pt idx="0">
                  <c:v>endseal sudut luka/sobek</c:v>
                </c:pt>
                <c:pt idx="1">
                  <c:v>endseal sudut kurang kuat</c:v>
                </c:pt>
                <c:pt idx="2">
                  <c:v>kemasan ngejam</c:v>
                </c:pt>
                <c:pt idx="3">
                  <c:v>endseal sudut melipat</c:v>
                </c:pt>
                <c:pt idx="4">
                  <c:v>centerseal keluar</c:v>
                </c:pt>
                <c:pt idx="5">
                  <c:v>centerseal kedalaman</c:v>
                </c:pt>
                <c:pt idx="6">
                  <c:v>coding tergores/ terpotong</c:v>
                </c:pt>
                <c:pt idx="7">
                  <c:v>centerseal kurang kuat</c:v>
                </c:pt>
                <c:pt idx="8">
                  <c:v>centerseal jebol</c:v>
                </c:pt>
                <c:pt idx="9">
                  <c:v>centerseal kepanasan</c:v>
                </c:pt>
                <c:pt idx="10">
                  <c:v>gambar lari</c:v>
                </c:pt>
                <c:pt idx="11">
                  <c:v>tidak ada coding</c:v>
                </c:pt>
              </c:strCache>
            </c:strRef>
          </c:cat>
          <c:val>
            <c:numRef>
              <c:f>'Data Pareto'!$E$17:$E$28</c:f>
              <c:numCache>
                <c:formatCode>0%</c:formatCode>
                <c:ptCount val="12"/>
                <c:pt idx="0">
                  <c:v>0.43732730469731224</c:v>
                </c:pt>
                <c:pt idx="1">
                  <c:v>0.58050741019844265</c:v>
                </c:pt>
                <c:pt idx="2">
                  <c:v>0.68839487565938207</c:v>
                </c:pt>
                <c:pt idx="3">
                  <c:v>0.76073850791258479</c:v>
                </c:pt>
                <c:pt idx="4">
                  <c:v>0.8244159758854559</c:v>
                </c:pt>
                <c:pt idx="5">
                  <c:v>0.86875156995729719</c:v>
                </c:pt>
                <c:pt idx="6">
                  <c:v>0.90090429540316508</c:v>
                </c:pt>
                <c:pt idx="7">
                  <c:v>0.92451645315247433</c:v>
                </c:pt>
                <c:pt idx="8">
                  <c:v>0.94687264506405433</c:v>
                </c:pt>
                <c:pt idx="9">
                  <c:v>0.96684250188394882</c:v>
                </c:pt>
                <c:pt idx="10">
                  <c:v>0.98492840994724951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01-43BB-BAF6-3E0A92DFC1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49262735"/>
        <c:axId val="249266063"/>
      </c:lineChart>
      <c:catAx>
        <c:axId val="15847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8482239"/>
        <c:crosses val="autoZero"/>
        <c:auto val="1"/>
        <c:lblAlgn val="ctr"/>
        <c:lblOffset val="100"/>
        <c:noMultiLvlLbl val="0"/>
      </c:catAx>
      <c:valAx>
        <c:axId val="158482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8478495"/>
        <c:crosses val="autoZero"/>
        <c:crossBetween val="between"/>
      </c:valAx>
      <c:valAx>
        <c:axId val="249266063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9262735"/>
        <c:crosses val="max"/>
        <c:crossBetween val="between"/>
      </c:valAx>
      <c:catAx>
        <c:axId val="24926273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92660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PETA KENDALI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'Olah Data'!$D$1</c:f>
              <c:strCache>
                <c:ptCount val="1"/>
                <c:pt idx="0">
                  <c:v>Proporsi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'Olah Data'!$D$2:$D$13</c:f>
              <c:numCache>
                <c:formatCode>0.0000</c:formatCode>
                <c:ptCount val="12"/>
                <c:pt idx="0">
                  <c:v>1.1285591969832219E-2</c:v>
                </c:pt>
                <c:pt idx="1">
                  <c:v>1.046140761216245E-2</c:v>
                </c:pt>
                <c:pt idx="2">
                  <c:v>1.2731410295836153E-2</c:v>
                </c:pt>
                <c:pt idx="3">
                  <c:v>1.0415601241007807E-2</c:v>
                </c:pt>
                <c:pt idx="4">
                  <c:v>1.2438998514746447E-2</c:v>
                </c:pt>
                <c:pt idx="5">
                  <c:v>1.6793681585146183E-2</c:v>
                </c:pt>
                <c:pt idx="6">
                  <c:v>1.9589041095890412E-2</c:v>
                </c:pt>
                <c:pt idx="7">
                  <c:v>1.2157761428054517E-2</c:v>
                </c:pt>
                <c:pt idx="8">
                  <c:v>2.3533594027728404E-2</c:v>
                </c:pt>
                <c:pt idx="9">
                  <c:v>1.166063990479242E-2</c:v>
                </c:pt>
                <c:pt idx="10">
                  <c:v>1.1454050037156304E-2</c:v>
                </c:pt>
                <c:pt idx="11">
                  <c:v>1.0409101912369887E-2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C3-4001-9ADA-5C5644278E07}"/>
            </c:ext>
          </c:extLst>
        </c:ser>
        <c:ser>
          <c:idx val="1"/>
          <c:order val="1"/>
          <c:tx>
            <c:strRef>
              <c:f>'Olah Data'!$E$1</c:f>
              <c:strCache>
                <c:ptCount val="1"/>
                <c:pt idx="0">
                  <c:v>CL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'Olah Data'!$E$2:$E$13</c:f>
              <c:numCache>
                <c:formatCode>0.0000</c:formatCode>
                <c:ptCount val="12"/>
                <c:pt idx="0">
                  <c:v>1.2390597960733538E-2</c:v>
                </c:pt>
                <c:pt idx="1">
                  <c:v>1.2390597960733538E-2</c:v>
                </c:pt>
                <c:pt idx="2">
                  <c:v>1.2390597960733538E-2</c:v>
                </c:pt>
                <c:pt idx="3">
                  <c:v>1.2390597960733538E-2</c:v>
                </c:pt>
                <c:pt idx="4">
                  <c:v>1.2390597960733538E-2</c:v>
                </c:pt>
                <c:pt idx="5">
                  <c:v>1.2390597960733538E-2</c:v>
                </c:pt>
                <c:pt idx="6">
                  <c:v>1.2390597960733538E-2</c:v>
                </c:pt>
                <c:pt idx="7">
                  <c:v>1.2390597960733538E-2</c:v>
                </c:pt>
                <c:pt idx="8">
                  <c:v>1.2390597960733538E-2</c:v>
                </c:pt>
                <c:pt idx="9">
                  <c:v>1.2390597960733538E-2</c:v>
                </c:pt>
                <c:pt idx="10">
                  <c:v>1.2390597960733538E-2</c:v>
                </c:pt>
                <c:pt idx="11">
                  <c:v>1.2390597960733538E-2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4C3-4001-9ADA-5C5644278E07}"/>
            </c:ext>
          </c:extLst>
        </c:ser>
        <c:ser>
          <c:idx val="2"/>
          <c:order val="2"/>
          <c:tx>
            <c:strRef>
              <c:f>'Olah Data'!$F$1</c:f>
              <c:strCache>
                <c:ptCount val="1"/>
                <c:pt idx="0">
                  <c:v>UCL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'Olah Data'!$F$2:$F$13</c:f>
              <c:numCache>
                <c:formatCode>0.0000</c:formatCode>
                <c:ptCount val="12"/>
                <c:pt idx="0">
                  <c:v>1.3392179968546055E-2</c:v>
                </c:pt>
                <c:pt idx="1">
                  <c:v>1.3640070962612784E-2</c:v>
                </c:pt>
                <c:pt idx="2">
                  <c:v>1.4230938030126256E-2</c:v>
                </c:pt>
                <c:pt idx="3">
                  <c:v>1.3760790386960374E-2</c:v>
                </c:pt>
                <c:pt idx="4">
                  <c:v>1.4099693269208343E-2</c:v>
                </c:pt>
                <c:pt idx="5">
                  <c:v>1.4137612987685916E-2</c:v>
                </c:pt>
                <c:pt idx="6">
                  <c:v>1.5137123030336508E-2</c:v>
                </c:pt>
                <c:pt idx="7">
                  <c:v>1.4020537652419365E-2</c:v>
                </c:pt>
                <c:pt idx="8">
                  <c:v>1.4369275980042034E-2</c:v>
                </c:pt>
                <c:pt idx="9">
                  <c:v>1.3513221373580495E-2</c:v>
                </c:pt>
                <c:pt idx="10">
                  <c:v>1.3435223444649463E-2</c:v>
                </c:pt>
                <c:pt idx="11">
                  <c:v>1.4498530814523944E-2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4C3-4001-9ADA-5C5644278E07}"/>
            </c:ext>
          </c:extLst>
        </c:ser>
        <c:ser>
          <c:idx val="3"/>
          <c:order val="3"/>
          <c:tx>
            <c:strRef>
              <c:f>'Olah Data'!$G$1</c:f>
              <c:strCache>
                <c:ptCount val="1"/>
                <c:pt idx="0">
                  <c:v>LCL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'Olah Data'!$G$2:$G$13</c:f>
              <c:numCache>
                <c:formatCode>0.0000</c:formatCode>
                <c:ptCount val="12"/>
                <c:pt idx="0">
                  <c:v>1.138901595292102E-2</c:v>
                </c:pt>
                <c:pt idx="1">
                  <c:v>1.1141124958854292E-2</c:v>
                </c:pt>
                <c:pt idx="2">
                  <c:v>1.0550257891340819E-2</c:v>
                </c:pt>
                <c:pt idx="3">
                  <c:v>1.1020405534506702E-2</c:v>
                </c:pt>
                <c:pt idx="4">
                  <c:v>1.0681502652258732E-2</c:v>
                </c:pt>
                <c:pt idx="5">
                  <c:v>1.0643582933781159E-2</c:v>
                </c:pt>
                <c:pt idx="6">
                  <c:v>9.644072891130567E-3</c:v>
                </c:pt>
                <c:pt idx="7">
                  <c:v>1.0760658269047711E-2</c:v>
                </c:pt>
                <c:pt idx="8">
                  <c:v>1.0411919941425041E-2</c:v>
                </c:pt>
                <c:pt idx="9">
                  <c:v>1.126797454788658E-2</c:v>
                </c:pt>
                <c:pt idx="10">
                  <c:v>1.1345972476817612E-2</c:v>
                </c:pt>
                <c:pt idx="11">
                  <c:v>1.0282665106943131E-2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4C3-4001-9ADA-5C5644278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259424"/>
        <c:axId val="551261920"/>
      </c:lineChart>
      <c:catAx>
        <c:axId val="55125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1261920"/>
        <c:crosses val="autoZero"/>
        <c:auto val="1"/>
        <c:lblAlgn val="ctr"/>
        <c:lblOffset val="100"/>
        <c:noMultiLvlLbl val="0"/>
      </c:catAx>
      <c:valAx>
        <c:axId val="55126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125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481133</xdr:colOff>
      <xdr:row>1</xdr:row>
      <xdr:rowOff>12212</xdr:rowOff>
    </xdr:from>
    <xdr:to>
      <xdr:col>20</xdr:col>
      <xdr:colOff>190499</xdr:colOff>
      <xdr:row>29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A47F75-1E99-4022-9E5F-C61E1079E4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0</xdr:row>
      <xdr:rowOff>0</xdr:rowOff>
    </xdr:from>
    <xdr:to>
      <xdr:col>20</xdr:col>
      <xdr:colOff>577271</xdr:colOff>
      <xdr:row>22</xdr:row>
      <xdr:rowOff>144318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4CE5B7-D3FD-4A4F-89DC-812DD51937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151942</xdr:colOff>
      <xdr:row>10</xdr:row>
      <xdr:rowOff>96982</xdr:rowOff>
    </xdr:from>
    <xdr:to>
      <xdr:col>20</xdr:col>
      <xdr:colOff>229124</xdr:colOff>
      <xdr:row>10</xdr:row>
      <xdr:rowOff>96982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62368BFC-7825-464B-B63C-91A84BD45FD4}"/>
            </a:ext>
          </a:extLst>
        </xdr:cNvPr>
        <xdr:cNvCxnSpPr/>
      </xdr:nvCxnSpPr>
      <xdr:spPr>
        <a:xfrm flipV="1">
          <a:off x="1209217" y="3278332"/>
          <a:ext cx="12040582" cy="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38100</xdr:colOff>
      <xdr:row>2</xdr:row>
      <xdr:rowOff>9525</xdr:rowOff>
    </xdr:from>
    <xdr:to>
      <xdr:col>19</xdr:col>
      <xdr:colOff>0</xdr:colOff>
      <xdr:row>10</xdr:row>
      <xdr:rowOff>104775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A534167-EB88-4C85-B93E-CC183AE801FA}"/>
            </a:ext>
          </a:extLst>
        </xdr:cNvPr>
        <xdr:cNvCxnSpPr/>
      </xdr:nvCxnSpPr>
      <xdr:spPr>
        <a:xfrm>
          <a:off x="5867400" y="409575"/>
          <a:ext cx="609600" cy="1666875"/>
        </a:xfrm>
        <a:prstGeom prst="line">
          <a:avLst/>
        </a:prstGeom>
        <a:ln w="19050">
          <a:headEnd type="none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274493</xdr:colOff>
      <xdr:row>6</xdr:row>
      <xdr:rowOff>198293</xdr:rowOff>
    </xdr:from>
    <xdr:to>
      <xdr:col>18</xdr:col>
      <xdr:colOff>19915</xdr:colOff>
      <xdr:row>6</xdr:row>
      <xdr:rowOff>198293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9A26BDC1-DB76-44FC-A8E1-FCA465DB18FC}"/>
            </a:ext>
          </a:extLst>
        </xdr:cNvPr>
        <xdr:cNvCxnSpPr/>
      </xdr:nvCxnSpPr>
      <xdr:spPr>
        <a:xfrm>
          <a:off x="5456093" y="1322243"/>
          <a:ext cx="716972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</xdr:colOff>
      <xdr:row>10</xdr:row>
      <xdr:rowOff>103909</xdr:rowOff>
    </xdr:from>
    <xdr:to>
      <xdr:col>15</xdr:col>
      <xdr:colOff>125556</xdr:colOff>
      <xdr:row>17</xdr:row>
      <xdr:rowOff>180975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5CBC29F6-9B0F-4659-B397-D099CE3D6B60}"/>
            </a:ext>
          </a:extLst>
        </xdr:cNvPr>
        <xdr:cNvCxnSpPr/>
      </xdr:nvCxnSpPr>
      <xdr:spPr>
        <a:xfrm flipH="1">
          <a:off x="4362450" y="1970809"/>
          <a:ext cx="430356" cy="1410566"/>
        </a:xfrm>
        <a:prstGeom prst="line">
          <a:avLst/>
        </a:prstGeom>
        <a:ln w="19050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</xdr:colOff>
      <xdr:row>10</xdr:row>
      <xdr:rowOff>95250</xdr:rowOff>
    </xdr:from>
    <xdr:to>
      <xdr:col>9</xdr:col>
      <xdr:colOff>397455</xdr:colOff>
      <xdr:row>18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339687CF-A3DB-4421-9E36-AFD3E22341BA}"/>
            </a:ext>
          </a:extLst>
        </xdr:cNvPr>
        <xdr:cNvCxnSpPr/>
      </xdr:nvCxnSpPr>
      <xdr:spPr>
        <a:xfrm flipH="1">
          <a:off x="7570643" y="3276600"/>
          <a:ext cx="1094512" cy="2667000"/>
        </a:xfrm>
        <a:prstGeom prst="line">
          <a:avLst/>
        </a:prstGeom>
        <a:ln w="19050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76200</xdr:colOff>
      <xdr:row>2</xdr:row>
      <xdr:rowOff>19050</xdr:rowOff>
    </xdr:from>
    <xdr:to>
      <xdr:col>13</xdr:col>
      <xdr:colOff>2982</xdr:colOff>
      <xdr:row>10</xdr:row>
      <xdr:rowOff>74083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EF0BB6A3-D6A1-4F8C-BF5F-639A6C11BCF1}"/>
            </a:ext>
          </a:extLst>
        </xdr:cNvPr>
        <xdr:cNvCxnSpPr/>
      </xdr:nvCxnSpPr>
      <xdr:spPr>
        <a:xfrm>
          <a:off x="3962400" y="419100"/>
          <a:ext cx="574482" cy="1617133"/>
        </a:xfrm>
        <a:prstGeom prst="line">
          <a:avLst/>
        </a:prstGeom>
        <a:ln w="19050">
          <a:headEnd type="none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310860</xdr:colOff>
      <xdr:row>9</xdr:row>
      <xdr:rowOff>37234</xdr:rowOff>
    </xdr:from>
    <xdr:to>
      <xdr:col>12</xdr:col>
      <xdr:colOff>239160</xdr:colOff>
      <xdr:row>9</xdr:row>
      <xdr:rowOff>37234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C120FAB0-ECD2-4C1D-B210-45BF9D06173F}"/>
            </a:ext>
          </a:extLst>
        </xdr:cNvPr>
        <xdr:cNvCxnSpPr/>
      </xdr:nvCxnSpPr>
      <xdr:spPr>
        <a:xfrm>
          <a:off x="3873210" y="1808884"/>
          <a:ext cx="576000" cy="0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</xdr:colOff>
      <xdr:row>2</xdr:row>
      <xdr:rowOff>34636</xdr:rowOff>
    </xdr:from>
    <xdr:to>
      <xdr:col>7</xdr:col>
      <xdr:colOff>191367</xdr:colOff>
      <xdr:row>10</xdr:row>
      <xdr:rowOff>104775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B07685A5-01EB-484E-8629-1B8C78C54BB5}"/>
            </a:ext>
          </a:extLst>
        </xdr:cNvPr>
        <xdr:cNvCxnSpPr/>
      </xdr:nvCxnSpPr>
      <xdr:spPr>
        <a:xfrm>
          <a:off x="4326081" y="1196686"/>
          <a:ext cx="980211" cy="2089439"/>
        </a:xfrm>
        <a:prstGeom prst="line">
          <a:avLst/>
        </a:prstGeom>
        <a:ln w="19050">
          <a:headEnd type="none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8</xdr:row>
      <xdr:rowOff>157594</xdr:rowOff>
    </xdr:from>
    <xdr:to>
      <xdr:col>7</xdr:col>
      <xdr:colOff>96116</xdr:colOff>
      <xdr:row>8</xdr:row>
      <xdr:rowOff>157594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256263C6-ABA6-407A-85A3-4A2F4ABE7A61}"/>
            </a:ext>
          </a:extLst>
        </xdr:cNvPr>
        <xdr:cNvCxnSpPr/>
      </xdr:nvCxnSpPr>
      <xdr:spPr>
        <a:xfrm flipV="1">
          <a:off x="1952625" y="1957819"/>
          <a:ext cx="734291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293542</xdr:colOff>
      <xdr:row>6</xdr:row>
      <xdr:rowOff>276227</xdr:rowOff>
    </xdr:from>
    <xdr:to>
      <xdr:col>23</xdr:col>
      <xdr:colOff>6061</xdr:colOff>
      <xdr:row>13</xdr:row>
      <xdr:rowOff>186173</xdr:rowOff>
    </xdr:to>
    <xdr:sp macro="" textlink="">
      <xdr:nvSpPr>
        <xdr:cNvPr id="15" name="Flowchart: Extract 14">
          <a:extLst>
            <a:ext uri="{FF2B5EF4-FFF2-40B4-BE49-F238E27FC236}">
              <a16:creationId xmlns:a16="http://schemas.microsoft.com/office/drawing/2014/main" id="{D1F4BA7A-366F-4058-82CC-9C5FD04B9E83}"/>
            </a:ext>
          </a:extLst>
        </xdr:cNvPr>
        <xdr:cNvSpPr/>
      </xdr:nvSpPr>
      <xdr:spPr>
        <a:xfrm rot="5400000">
          <a:off x="6609916" y="1560803"/>
          <a:ext cx="1329171" cy="1007919"/>
        </a:xfrm>
        <a:prstGeom prst="flowChartExtra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293544</xdr:colOff>
      <xdr:row>9</xdr:row>
      <xdr:rowOff>57150</xdr:rowOff>
    </xdr:from>
    <xdr:to>
      <xdr:col>22</xdr:col>
      <xdr:colOff>23380</xdr:colOff>
      <xdr:row>11</xdr:row>
      <xdr:rowOff>134216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A0E96740-D8AE-457F-B019-AA5B0FE70CA0}"/>
            </a:ext>
          </a:extLst>
        </xdr:cNvPr>
        <xdr:cNvSpPr txBox="1">
          <a:spLocks noChangeArrowheads="1"/>
        </xdr:cNvSpPr>
      </xdr:nvSpPr>
      <xdr:spPr bwMode="auto">
        <a:xfrm>
          <a:off x="6770544" y="1419225"/>
          <a:ext cx="701386" cy="4580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defRPr sz="1000"/>
          </a:pPr>
          <a:r>
            <a:rPr lang="en-ID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Calibri"/>
              <a:cs typeface="Times New Roman" panose="02020603050405020304" pitchFamily="18" charset="0"/>
            </a:rPr>
            <a:t>Endseal</a:t>
          </a:r>
          <a:r>
            <a:rPr lang="en-ID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Calibri"/>
              <a:cs typeface="Times New Roman" panose="02020603050405020304" pitchFamily="18" charset="0"/>
            </a:rPr>
            <a:t> sudut luka/ sobek</a:t>
          </a:r>
        </a:p>
      </xdr:txBody>
    </xdr:sp>
    <xdr:clientData/>
  </xdr:twoCellAnchor>
  <xdr:twoCellAnchor>
    <xdr:from>
      <xdr:col>5</xdr:col>
      <xdr:colOff>0</xdr:colOff>
      <xdr:row>4</xdr:row>
      <xdr:rowOff>4330</xdr:rowOff>
    </xdr:from>
    <xdr:to>
      <xdr:col>6</xdr:col>
      <xdr:colOff>114300</xdr:colOff>
      <xdr:row>4</xdr:row>
      <xdr:rowOff>9525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19251B5C-46F4-4114-8561-2E247E15AB4E}"/>
            </a:ext>
          </a:extLst>
        </xdr:cNvPr>
        <xdr:cNvCxnSpPr/>
      </xdr:nvCxnSpPr>
      <xdr:spPr>
        <a:xfrm>
          <a:off x="1943100" y="794905"/>
          <a:ext cx="438150" cy="5195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123825</xdr:colOff>
      <xdr:row>6</xdr:row>
      <xdr:rowOff>247650</xdr:rowOff>
    </xdr:from>
    <xdr:to>
      <xdr:col>6</xdr:col>
      <xdr:colOff>47625</xdr:colOff>
      <xdr:row>9</xdr:row>
      <xdr:rowOff>0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E4DA6FCC-A96C-44B3-A416-7DC2207D8DC4}"/>
            </a:ext>
          </a:extLst>
        </xdr:cNvPr>
        <xdr:cNvCxnSpPr/>
      </xdr:nvCxnSpPr>
      <xdr:spPr>
        <a:xfrm>
          <a:off x="1743075" y="1362075"/>
          <a:ext cx="571500" cy="409575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12</xdr:row>
      <xdr:rowOff>114300</xdr:rowOff>
    </xdr:from>
    <xdr:to>
      <xdr:col>9</xdr:col>
      <xdr:colOff>143740</xdr:colOff>
      <xdr:row>12</xdr:row>
      <xdr:rowOff>116416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89078225-CB12-4A1C-9135-4E0EFC622435}"/>
            </a:ext>
          </a:extLst>
        </xdr:cNvPr>
        <xdr:cNvCxnSpPr/>
      </xdr:nvCxnSpPr>
      <xdr:spPr>
        <a:xfrm>
          <a:off x="3895725" y="2466975"/>
          <a:ext cx="458065" cy="2116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9</xdr:row>
      <xdr:rowOff>8659</xdr:rowOff>
    </xdr:from>
    <xdr:to>
      <xdr:col>18</xdr:col>
      <xdr:colOff>181841</xdr:colOff>
      <xdr:row>9</xdr:row>
      <xdr:rowOff>9525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635C658D-594D-4B0C-9678-96CA5CE9CFF0}"/>
            </a:ext>
          </a:extLst>
        </xdr:cNvPr>
        <xdr:cNvCxnSpPr/>
      </xdr:nvCxnSpPr>
      <xdr:spPr>
        <a:xfrm flipV="1">
          <a:off x="5829300" y="1789834"/>
          <a:ext cx="505691" cy="866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</xdr:colOff>
      <xdr:row>4</xdr:row>
      <xdr:rowOff>17318</xdr:rowOff>
    </xdr:from>
    <xdr:to>
      <xdr:col>17</xdr:col>
      <xdr:colOff>181840</xdr:colOff>
      <xdr:row>4</xdr:row>
      <xdr:rowOff>17318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5B104079-59E1-49EE-A3C4-3E3D665FE9CF}"/>
            </a:ext>
          </a:extLst>
        </xdr:cNvPr>
        <xdr:cNvCxnSpPr/>
      </xdr:nvCxnSpPr>
      <xdr:spPr>
        <a:xfrm flipV="1">
          <a:off x="5514975" y="798368"/>
          <a:ext cx="496165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295275</xdr:rowOff>
    </xdr:from>
    <xdr:to>
      <xdr:col>12</xdr:col>
      <xdr:colOff>72150</xdr:colOff>
      <xdr:row>6</xdr:row>
      <xdr:rowOff>295275</xdr:rowOff>
    </xdr:to>
    <xdr:cxnSp macro="">
      <xdr:nvCxnSpPr>
        <xdr:cNvPr id="40" name="Straight Arrow Connector 39">
          <a:extLst>
            <a:ext uri="{FF2B5EF4-FFF2-40B4-BE49-F238E27FC236}">
              <a16:creationId xmlns:a16="http://schemas.microsoft.com/office/drawing/2014/main" id="{0FA7119C-9283-409A-B9CC-BFC30116C1C2}"/>
            </a:ext>
          </a:extLst>
        </xdr:cNvPr>
        <xdr:cNvCxnSpPr/>
      </xdr:nvCxnSpPr>
      <xdr:spPr>
        <a:xfrm flipV="1">
          <a:off x="3886200" y="1409700"/>
          <a:ext cx="396000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4</xdr:row>
      <xdr:rowOff>170584</xdr:rowOff>
    </xdr:from>
    <xdr:to>
      <xdr:col>11</xdr:col>
      <xdr:colOff>258210</xdr:colOff>
      <xdr:row>4</xdr:row>
      <xdr:rowOff>170584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F8ED2F7D-93C6-497D-91CB-0965D3C8AF27}"/>
            </a:ext>
          </a:extLst>
        </xdr:cNvPr>
        <xdr:cNvCxnSpPr/>
      </xdr:nvCxnSpPr>
      <xdr:spPr>
        <a:xfrm flipV="1">
          <a:off x="3352800" y="951634"/>
          <a:ext cx="791610" cy="0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</xdr:colOff>
      <xdr:row>2</xdr:row>
      <xdr:rowOff>180975</xdr:rowOff>
    </xdr:from>
    <xdr:to>
      <xdr:col>10</xdr:col>
      <xdr:colOff>219075</xdr:colOff>
      <xdr:row>4</xdr:row>
      <xdr:rowOff>161925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6E26AF2F-C00A-42CC-9223-8B18DCAEE0A7}"/>
            </a:ext>
          </a:extLst>
        </xdr:cNvPr>
        <xdr:cNvCxnSpPr/>
      </xdr:nvCxnSpPr>
      <xdr:spPr>
        <a:xfrm>
          <a:off x="3286125" y="581025"/>
          <a:ext cx="495300" cy="36195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217343</xdr:colOff>
      <xdr:row>12</xdr:row>
      <xdr:rowOff>169718</xdr:rowOff>
    </xdr:from>
    <xdr:to>
      <xdr:col>14</xdr:col>
      <xdr:colOff>286615</xdr:colOff>
      <xdr:row>12</xdr:row>
      <xdr:rowOff>169718</xdr:rowOff>
    </xdr:to>
    <xdr:cxnSp macro="">
      <xdr:nvCxnSpPr>
        <xdr:cNvPr id="49" name="Straight Arrow Connector 48">
          <a:extLst>
            <a:ext uri="{FF2B5EF4-FFF2-40B4-BE49-F238E27FC236}">
              <a16:creationId xmlns:a16="http://schemas.microsoft.com/office/drawing/2014/main" id="{352182A4-4C15-4CD3-B356-5A5B9FA183EB}"/>
            </a:ext>
          </a:extLst>
        </xdr:cNvPr>
        <xdr:cNvCxnSpPr/>
      </xdr:nvCxnSpPr>
      <xdr:spPr>
        <a:xfrm>
          <a:off x="3913043" y="2417618"/>
          <a:ext cx="716972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CD2A9-3558-48FF-9138-60D8B20BA61A}">
  <dimension ref="A1:O14"/>
  <sheetViews>
    <sheetView workbookViewId="0">
      <selection activeCell="O15" sqref="O15"/>
    </sheetView>
  </sheetViews>
  <sheetFormatPr defaultRowHeight="15" x14ac:dyDescent="0.25"/>
  <cols>
    <col min="1" max="1" width="5.140625" style="3" customWidth="1"/>
    <col min="2" max="2" width="25.28515625" bestFit="1" customWidth="1"/>
    <col min="3" max="10" width="9.7109375" customWidth="1"/>
    <col min="11" max="11" width="12" customWidth="1"/>
    <col min="12" max="12" width="9.7109375" customWidth="1"/>
    <col min="13" max="13" width="10.42578125" customWidth="1"/>
    <col min="14" max="14" width="9.7109375" customWidth="1"/>
    <col min="15" max="15" width="9.7109375" style="3" customWidth="1"/>
  </cols>
  <sheetData>
    <row r="1" spans="1:15" x14ac:dyDescent="0.25">
      <c r="A1" s="48" t="s">
        <v>59</v>
      </c>
      <c r="B1" s="49" t="s">
        <v>60</v>
      </c>
      <c r="C1" s="48" t="s">
        <v>61</v>
      </c>
      <c r="D1" s="48" t="s">
        <v>62</v>
      </c>
      <c r="E1" s="48" t="s">
        <v>63</v>
      </c>
      <c r="F1" s="48" t="s">
        <v>64</v>
      </c>
      <c r="G1" s="48" t="s">
        <v>65</v>
      </c>
      <c r="H1" s="48" t="s">
        <v>66</v>
      </c>
      <c r="I1" s="48" t="s">
        <v>67</v>
      </c>
      <c r="J1" s="48" t="s">
        <v>68</v>
      </c>
      <c r="K1" s="48" t="s">
        <v>73</v>
      </c>
      <c r="L1" s="48" t="s">
        <v>69</v>
      </c>
      <c r="M1" s="48" t="s">
        <v>70</v>
      </c>
      <c r="N1" s="48" t="s">
        <v>71</v>
      </c>
      <c r="O1" s="48" t="s">
        <v>72</v>
      </c>
    </row>
    <row r="2" spans="1:15" x14ac:dyDescent="0.25">
      <c r="A2" s="2">
        <v>1</v>
      </c>
      <c r="B2" s="1" t="s">
        <v>28</v>
      </c>
      <c r="C2" s="2">
        <v>480</v>
      </c>
      <c r="D2" s="2">
        <v>273</v>
      </c>
      <c r="E2" s="2">
        <v>129</v>
      </c>
      <c r="F2" s="2">
        <v>272</v>
      </c>
      <c r="G2" s="2">
        <v>178</v>
      </c>
      <c r="H2" s="2">
        <v>187</v>
      </c>
      <c r="I2" s="2">
        <v>116</v>
      </c>
      <c r="J2" s="2">
        <v>262</v>
      </c>
      <c r="K2" s="2">
        <v>275</v>
      </c>
      <c r="L2" s="2">
        <v>539</v>
      </c>
      <c r="M2" s="2">
        <v>673</v>
      </c>
      <c r="N2" s="2">
        <v>98</v>
      </c>
      <c r="O2" s="2">
        <f t="shared" ref="O2:O13" si="0">SUM(C2:N2)</f>
        <v>3482</v>
      </c>
    </row>
    <row r="3" spans="1:15" x14ac:dyDescent="0.25">
      <c r="A3" s="2">
        <v>2</v>
      </c>
      <c r="B3" s="1" t="s">
        <v>29</v>
      </c>
      <c r="C3" s="2">
        <v>151</v>
      </c>
      <c r="D3" s="2">
        <v>89</v>
      </c>
      <c r="E3" s="2">
        <v>74</v>
      </c>
      <c r="F3" s="2">
        <v>70</v>
      </c>
      <c r="G3" s="2">
        <v>84</v>
      </c>
      <c r="H3" s="2">
        <v>112</v>
      </c>
      <c r="I3" s="2">
        <v>43</v>
      </c>
      <c r="J3" s="2">
        <v>6</v>
      </c>
      <c r="K3" s="2">
        <v>141</v>
      </c>
      <c r="L3" s="2">
        <v>182</v>
      </c>
      <c r="M3" s="2">
        <v>154</v>
      </c>
      <c r="N3" s="2">
        <v>34</v>
      </c>
      <c r="O3" s="2">
        <f t="shared" si="0"/>
        <v>1140</v>
      </c>
    </row>
    <row r="4" spans="1:15" x14ac:dyDescent="0.25">
      <c r="A4" s="2">
        <v>3</v>
      </c>
      <c r="B4" s="1" t="s">
        <v>5</v>
      </c>
      <c r="C4" s="2">
        <v>150</v>
      </c>
      <c r="D4" s="2">
        <v>103</v>
      </c>
      <c r="E4" s="2">
        <v>42</v>
      </c>
      <c r="F4" s="2">
        <v>62</v>
      </c>
      <c r="G4" s="2">
        <v>44</v>
      </c>
      <c r="H4" s="2">
        <v>83</v>
      </c>
      <c r="I4" s="2">
        <v>30</v>
      </c>
      <c r="J4" s="2">
        <v>66</v>
      </c>
      <c r="K4" s="2">
        <v>72</v>
      </c>
      <c r="L4" s="2">
        <v>80</v>
      </c>
      <c r="M4" s="2">
        <v>98</v>
      </c>
      <c r="N4" s="2">
        <v>29</v>
      </c>
      <c r="O4" s="2">
        <f t="shared" si="0"/>
        <v>859</v>
      </c>
    </row>
    <row r="5" spans="1:15" x14ac:dyDescent="0.25">
      <c r="A5" s="2">
        <v>4</v>
      </c>
      <c r="B5" s="1" t="s">
        <v>27</v>
      </c>
      <c r="C5" s="2">
        <v>162</v>
      </c>
      <c r="D5" s="2">
        <v>89</v>
      </c>
      <c r="E5" s="2">
        <v>33</v>
      </c>
      <c r="F5" s="2">
        <v>43</v>
      </c>
      <c r="G5" s="2">
        <v>41</v>
      </c>
      <c r="H5" s="2">
        <v>53</v>
      </c>
      <c r="I5" s="2">
        <v>33</v>
      </c>
      <c r="J5" s="2">
        <v>30</v>
      </c>
      <c r="K5" s="2">
        <v>22</v>
      </c>
      <c r="L5" s="2">
        <v>26</v>
      </c>
      <c r="M5" s="2">
        <v>30</v>
      </c>
      <c r="N5" s="2">
        <v>14</v>
      </c>
      <c r="O5" s="2">
        <f t="shared" si="0"/>
        <v>576</v>
      </c>
    </row>
    <row r="6" spans="1:15" x14ac:dyDescent="0.25">
      <c r="A6" s="2">
        <v>5</v>
      </c>
      <c r="B6" s="1" t="s">
        <v>30</v>
      </c>
      <c r="C6" s="2">
        <v>85</v>
      </c>
      <c r="D6" s="2">
        <v>48</v>
      </c>
      <c r="E6" s="2">
        <v>27</v>
      </c>
      <c r="F6" s="2">
        <v>29</v>
      </c>
      <c r="G6" s="2">
        <v>41</v>
      </c>
      <c r="H6" s="2">
        <v>50</v>
      </c>
      <c r="I6" s="2">
        <v>10</v>
      </c>
      <c r="J6" s="2">
        <v>25</v>
      </c>
      <c r="K6" s="2">
        <v>48</v>
      </c>
      <c r="L6" s="2">
        <v>64</v>
      </c>
      <c r="M6" s="2">
        <v>57</v>
      </c>
      <c r="N6" s="2">
        <v>23</v>
      </c>
      <c r="O6" s="2">
        <f t="shared" si="0"/>
        <v>507</v>
      </c>
    </row>
    <row r="7" spans="1:15" x14ac:dyDescent="0.25">
      <c r="A7" s="2">
        <v>6</v>
      </c>
      <c r="B7" s="1" t="s">
        <v>31</v>
      </c>
      <c r="C7" s="2">
        <v>57</v>
      </c>
      <c r="D7" s="2">
        <v>48</v>
      </c>
      <c r="E7" s="2">
        <v>31</v>
      </c>
      <c r="F7" s="2">
        <v>51</v>
      </c>
      <c r="G7" s="2">
        <v>21</v>
      </c>
      <c r="H7" s="2">
        <v>32</v>
      </c>
      <c r="I7" s="2">
        <v>8</v>
      </c>
      <c r="J7" s="2">
        <v>21</v>
      </c>
      <c r="K7" s="2">
        <v>11</v>
      </c>
      <c r="L7" s="2">
        <v>19</v>
      </c>
      <c r="M7" s="2">
        <v>36</v>
      </c>
      <c r="N7" s="2">
        <v>18</v>
      </c>
      <c r="O7" s="2">
        <f t="shared" si="0"/>
        <v>353</v>
      </c>
    </row>
    <row r="8" spans="1:15" x14ac:dyDescent="0.25">
      <c r="A8" s="2">
        <v>7</v>
      </c>
      <c r="B8" s="1" t="s">
        <v>58</v>
      </c>
      <c r="C8" s="2">
        <v>40</v>
      </c>
      <c r="D8" s="2">
        <v>23</v>
      </c>
      <c r="E8" s="2">
        <f>7+19</f>
        <v>26</v>
      </c>
      <c r="F8" s="2">
        <v>13</v>
      </c>
      <c r="G8" s="2">
        <v>17</v>
      </c>
      <c r="H8" s="2">
        <f>9+17</f>
        <v>26</v>
      </c>
      <c r="I8" s="2">
        <v>8</v>
      </c>
      <c r="J8" s="2">
        <v>22</v>
      </c>
      <c r="K8" s="2">
        <v>25</v>
      </c>
      <c r="L8" s="2">
        <v>28</v>
      </c>
      <c r="M8" s="2">
        <v>17</v>
      </c>
      <c r="N8" s="2">
        <v>11</v>
      </c>
      <c r="O8" s="2">
        <f t="shared" si="0"/>
        <v>256</v>
      </c>
    </row>
    <row r="9" spans="1:15" x14ac:dyDescent="0.25">
      <c r="A9" s="2">
        <v>8</v>
      </c>
      <c r="B9" s="1" t="s">
        <v>33</v>
      </c>
      <c r="C9" s="2">
        <v>29</v>
      </c>
      <c r="D9" s="2">
        <v>14</v>
      </c>
      <c r="E9" s="2">
        <v>16</v>
      </c>
      <c r="F9" s="2">
        <v>15</v>
      </c>
      <c r="G9" s="2">
        <v>10</v>
      </c>
      <c r="H9" s="2">
        <v>11</v>
      </c>
      <c r="I9" s="2">
        <v>6</v>
      </c>
      <c r="J9" s="2">
        <v>6</v>
      </c>
      <c r="K9" s="2">
        <v>21</v>
      </c>
      <c r="L9" s="2">
        <v>25</v>
      </c>
      <c r="M9" s="2">
        <v>26</v>
      </c>
      <c r="N9" s="2">
        <v>9</v>
      </c>
      <c r="O9" s="2">
        <f t="shared" si="0"/>
        <v>188</v>
      </c>
    </row>
    <row r="10" spans="1:15" x14ac:dyDescent="0.25">
      <c r="A10" s="2">
        <v>9</v>
      </c>
      <c r="B10" s="1" t="s">
        <v>32</v>
      </c>
      <c r="C10" s="2">
        <v>19</v>
      </c>
      <c r="D10" s="2">
        <v>13</v>
      </c>
      <c r="E10" s="2">
        <v>13</v>
      </c>
      <c r="F10" s="2">
        <v>10</v>
      </c>
      <c r="G10" s="2">
        <v>7</v>
      </c>
      <c r="H10" s="2">
        <v>13</v>
      </c>
      <c r="I10" s="2">
        <v>10</v>
      </c>
      <c r="J10" s="2">
        <v>16</v>
      </c>
      <c r="K10" s="2">
        <v>18</v>
      </c>
      <c r="L10" s="2">
        <v>17</v>
      </c>
      <c r="M10" s="2">
        <v>32</v>
      </c>
      <c r="N10" s="2">
        <v>10</v>
      </c>
      <c r="O10" s="2">
        <f t="shared" si="0"/>
        <v>178</v>
      </c>
    </row>
    <row r="11" spans="1:15" x14ac:dyDescent="0.25">
      <c r="A11" s="2">
        <v>10</v>
      </c>
      <c r="B11" s="1" t="s">
        <v>34</v>
      </c>
      <c r="C11" s="2">
        <v>33</v>
      </c>
      <c r="D11" s="2">
        <v>21</v>
      </c>
      <c r="E11" s="2">
        <v>6</v>
      </c>
      <c r="F11" s="2">
        <v>18</v>
      </c>
      <c r="G11" s="2">
        <v>9</v>
      </c>
      <c r="H11" s="2">
        <v>16</v>
      </c>
      <c r="I11" s="2">
        <v>4</v>
      </c>
      <c r="J11" s="2">
        <v>3</v>
      </c>
      <c r="K11" s="2">
        <v>8</v>
      </c>
      <c r="L11" s="2">
        <v>16</v>
      </c>
      <c r="M11" s="2">
        <v>18</v>
      </c>
      <c r="N11" s="2">
        <v>7</v>
      </c>
      <c r="O11" s="2">
        <f t="shared" si="0"/>
        <v>159</v>
      </c>
    </row>
    <row r="12" spans="1:15" x14ac:dyDescent="0.25">
      <c r="A12" s="2">
        <v>11</v>
      </c>
      <c r="B12" s="1" t="s">
        <v>35</v>
      </c>
      <c r="C12" s="2">
        <v>11</v>
      </c>
      <c r="D12" s="2">
        <v>6</v>
      </c>
      <c r="E12" s="2">
        <v>4</v>
      </c>
      <c r="F12" s="2">
        <v>19</v>
      </c>
      <c r="G12" s="2">
        <v>10</v>
      </c>
      <c r="H12" s="2">
        <v>18</v>
      </c>
      <c r="I12" s="2">
        <v>13</v>
      </c>
      <c r="J12" s="2">
        <v>38</v>
      </c>
      <c r="K12" s="2">
        <v>9</v>
      </c>
      <c r="L12" s="2">
        <v>9</v>
      </c>
      <c r="M12" s="2">
        <v>6</v>
      </c>
      <c r="N12" s="2">
        <v>1</v>
      </c>
      <c r="O12" s="2">
        <f t="shared" si="0"/>
        <v>144</v>
      </c>
    </row>
    <row r="13" spans="1:15" x14ac:dyDescent="0.25">
      <c r="A13" s="2">
        <v>12</v>
      </c>
      <c r="B13" s="1" t="s">
        <v>36</v>
      </c>
      <c r="C13" s="2">
        <v>22</v>
      </c>
      <c r="D13" s="2">
        <v>11</v>
      </c>
      <c r="E13" s="2">
        <v>13</v>
      </c>
      <c r="F13" s="2">
        <v>9</v>
      </c>
      <c r="G13" s="2">
        <v>7</v>
      </c>
      <c r="H13" s="2">
        <v>5</v>
      </c>
      <c r="I13" s="2">
        <v>5</v>
      </c>
      <c r="J13" s="2">
        <v>9</v>
      </c>
      <c r="K13" s="2">
        <v>12</v>
      </c>
      <c r="L13" s="2">
        <v>14</v>
      </c>
      <c r="M13" s="2">
        <v>9</v>
      </c>
      <c r="N13" s="2">
        <v>4</v>
      </c>
      <c r="O13" s="2">
        <f t="shared" si="0"/>
        <v>120</v>
      </c>
    </row>
    <row r="14" spans="1:15" x14ac:dyDescent="0.25">
      <c r="O14" s="3">
        <f>SUM(O2:O13)</f>
        <v>7962</v>
      </c>
    </row>
  </sheetData>
  <autoFilter ref="B1:O13" xr:uid="{53DCD2A9-3558-48FF-9138-60D8B20BA61A}">
    <sortState xmlns:xlrd2="http://schemas.microsoft.com/office/spreadsheetml/2017/richdata2" ref="B2:O13">
      <sortCondition descending="1" ref="O1:O1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F8AAD-6909-4F3B-9848-C349C690360E}">
  <dimension ref="B1:F29"/>
  <sheetViews>
    <sheetView zoomScale="70" zoomScaleNormal="70" workbookViewId="0">
      <pane ySplit="1" topLeftCell="A12" activePane="bottomLeft" state="frozen"/>
      <selection pane="bottomLeft" activeCell="E34" sqref="E34"/>
    </sheetView>
  </sheetViews>
  <sheetFormatPr defaultRowHeight="15" x14ac:dyDescent="0.25"/>
  <cols>
    <col min="2" max="2" width="33.42578125" style="43" customWidth="1"/>
    <col min="3" max="3" width="19.42578125" style="3" bestFit="1" customWidth="1"/>
    <col min="4" max="4" width="16.7109375" style="3" customWidth="1"/>
    <col min="5" max="5" width="19.140625" customWidth="1"/>
    <col min="7" max="7" width="11" bestFit="1" customWidth="1"/>
    <col min="8" max="8" width="12.7109375" bestFit="1" customWidth="1"/>
  </cols>
  <sheetData>
    <row r="1" spans="2:6" ht="36.75" customHeight="1" x14ac:dyDescent="0.25">
      <c r="B1" s="47" t="s">
        <v>37</v>
      </c>
      <c r="C1" s="44" t="s">
        <v>14</v>
      </c>
      <c r="D1" s="44" t="s">
        <v>19</v>
      </c>
      <c r="E1" s="58" t="s">
        <v>75</v>
      </c>
    </row>
    <row r="2" spans="2:6" ht="15.75" x14ac:dyDescent="0.25">
      <c r="B2" s="55" t="s">
        <v>21</v>
      </c>
      <c r="C2" s="56">
        <v>109786</v>
      </c>
      <c r="D2" s="56">
        <v>1239</v>
      </c>
      <c r="E2" s="57">
        <f>D2/C2</f>
        <v>1.1285591969832219E-2</v>
      </c>
    </row>
    <row r="3" spans="2:6" ht="15.75" x14ac:dyDescent="0.25">
      <c r="B3" s="55" t="s">
        <v>22</v>
      </c>
      <c r="C3" s="56">
        <v>70545</v>
      </c>
      <c r="D3" s="56">
        <v>738</v>
      </c>
      <c r="E3" s="57">
        <f t="shared" ref="E3:E14" si="0">D3/C3</f>
        <v>1.046140761216245E-2</v>
      </c>
    </row>
    <row r="4" spans="2:6" ht="15.75" x14ac:dyDescent="0.25">
      <c r="B4" s="55" t="s">
        <v>23</v>
      </c>
      <c r="C4" s="56">
        <v>32518</v>
      </c>
      <c r="D4" s="56">
        <v>414</v>
      </c>
      <c r="E4" s="57">
        <f t="shared" si="0"/>
        <v>1.2731410295836153E-2</v>
      </c>
    </row>
    <row r="5" spans="2:6" ht="15.75" x14ac:dyDescent="0.25">
      <c r="B5" s="55" t="s">
        <v>24</v>
      </c>
      <c r="C5" s="56">
        <v>58662</v>
      </c>
      <c r="D5" s="56">
        <v>611</v>
      </c>
      <c r="E5" s="57">
        <f t="shared" si="0"/>
        <v>1.0415601241007807E-2</v>
      </c>
    </row>
    <row r="6" spans="2:6" ht="15.75" x14ac:dyDescent="0.25">
      <c r="B6" s="55" t="s">
        <v>25</v>
      </c>
      <c r="C6" s="56">
        <v>37704</v>
      </c>
      <c r="D6" s="56">
        <v>469</v>
      </c>
      <c r="E6" s="57">
        <f t="shared" si="0"/>
        <v>1.2438998514746447E-2</v>
      </c>
    </row>
    <row r="7" spans="2:6" ht="15.75" x14ac:dyDescent="0.25">
      <c r="B7" s="55" t="s">
        <v>26</v>
      </c>
      <c r="C7" s="56">
        <v>36085</v>
      </c>
      <c r="D7" s="56">
        <v>606</v>
      </c>
      <c r="E7" s="57">
        <f t="shared" si="0"/>
        <v>1.6793681585146183E-2</v>
      </c>
    </row>
    <row r="8" spans="2:6" ht="15.75" x14ac:dyDescent="0.25">
      <c r="B8" s="55" t="s">
        <v>0</v>
      </c>
      <c r="C8" s="56">
        <v>14600</v>
      </c>
      <c r="D8" s="56">
        <v>286</v>
      </c>
      <c r="E8" s="57">
        <f t="shared" si="0"/>
        <v>1.9589041095890412E-2</v>
      </c>
    </row>
    <row r="9" spans="2:6" ht="15.75" x14ac:dyDescent="0.25">
      <c r="B9" s="55" t="s">
        <v>6</v>
      </c>
      <c r="C9" s="56">
        <v>41455</v>
      </c>
      <c r="D9" s="56">
        <v>504</v>
      </c>
      <c r="E9" s="57">
        <f t="shared" si="0"/>
        <v>1.2157761428054517E-2</v>
      </c>
    </row>
    <row r="10" spans="2:6" ht="15.75" x14ac:dyDescent="0.25">
      <c r="B10" s="55" t="s">
        <v>1</v>
      </c>
      <c r="C10" s="56">
        <v>28130</v>
      </c>
      <c r="D10" s="56">
        <v>662</v>
      </c>
      <c r="E10" s="57">
        <f t="shared" si="0"/>
        <v>2.3533594027728404E-2</v>
      </c>
    </row>
    <row r="11" spans="2:6" ht="15.75" x14ac:dyDescent="0.25">
      <c r="B11" s="55" t="s">
        <v>2</v>
      </c>
      <c r="C11" s="56">
        <v>87388</v>
      </c>
      <c r="D11" s="56">
        <v>1019</v>
      </c>
      <c r="E11" s="57">
        <f t="shared" si="0"/>
        <v>1.166063990479242E-2</v>
      </c>
    </row>
    <row r="12" spans="2:6" ht="15.75" x14ac:dyDescent="0.25">
      <c r="B12" s="55" t="s">
        <v>3</v>
      </c>
      <c r="C12" s="56">
        <v>100925</v>
      </c>
      <c r="D12" s="56">
        <v>1156</v>
      </c>
      <c r="E12" s="57">
        <f t="shared" si="0"/>
        <v>1.1454050037156304E-2</v>
      </c>
    </row>
    <row r="13" spans="2:6" ht="15.75" x14ac:dyDescent="0.25">
      <c r="B13" s="55" t="s">
        <v>4</v>
      </c>
      <c r="C13" s="56">
        <v>24786</v>
      </c>
      <c r="D13" s="56">
        <v>258</v>
      </c>
      <c r="E13" s="57">
        <f t="shared" si="0"/>
        <v>1.0409101912369887E-2</v>
      </c>
    </row>
    <row r="14" spans="2:6" ht="15.75" x14ac:dyDescent="0.25">
      <c r="B14" s="42" t="s">
        <v>57</v>
      </c>
      <c r="C14" s="41">
        <f>SUM(C2:C13)</f>
        <v>642584</v>
      </c>
      <c r="D14" s="41">
        <f>SUM(D2:D13)</f>
        <v>7962</v>
      </c>
      <c r="E14" s="57">
        <f t="shared" si="0"/>
        <v>1.2390597960733538E-2</v>
      </c>
      <c r="F14" s="10"/>
    </row>
    <row r="15" spans="2:6" x14ac:dyDescent="0.25">
      <c r="E15" s="12"/>
      <c r="F15" s="10"/>
    </row>
    <row r="16" spans="2:6" ht="39" customHeight="1" x14ac:dyDescent="0.25">
      <c r="B16" s="45" t="s">
        <v>18</v>
      </c>
      <c r="C16" s="45" t="s">
        <v>19</v>
      </c>
      <c r="D16" s="45" t="s">
        <v>20</v>
      </c>
      <c r="E16" s="46" t="s">
        <v>56</v>
      </c>
    </row>
    <row r="17" spans="2:5" x14ac:dyDescent="0.25">
      <c r="B17" s="1" t="s">
        <v>74</v>
      </c>
      <c r="C17" s="2">
        <v>3482</v>
      </c>
      <c r="D17" s="11">
        <f t="shared" ref="D17:D28" si="1">C17/$C$29</f>
        <v>0.43732730469731224</v>
      </c>
      <c r="E17" s="40">
        <f>SUM($D$17:D17)</f>
        <v>0.43732730469731224</v>
      </c>
    </row>
    <row r="18" spans="2:5" x14ac:dyDescent="0.25">
      <c r="B18" s="1" t="s">
        <v>29</v>
      </c>
      <c r="C18" s="2">
        <v>1140</v>
      </c>
      <c r="D18" s="11">
        <f t="shared" si="1"/>
        <v>0.14318010550113036</v>
      </c>
      <c r="E18" s="40">
        <f>SUM($D$17:D18)</f>
        <v>0.58050741019844265</v>
      </c>
    </row>
    <row r="19" spans="2:5" x14ac:dyDescent="0.25">
      <c r="B19" s="1" t="s">
        <v>5</v>
      </c>
      <c r="C19" s="2">
        <v>859</v>
      </c>
      <c r="D19" s="11">
        <f t="shared" si="1"/>
        <v>0.10788746546093947</v>
      </c>
      <c r="E19" s="40">
        <f>SUM($D$17:D19)</f>
        <v>0.68839487565938207</v>
      </c>
    </row>
    <row r="20" spans="2:5" x14ac:dyDescent="0.25">
      <c r="B20" s="1" t="s">
        <v>27</v>
      </c>
      <c r="C20" s="2">
        <v>576</v>
      </c>
      <c r="D20" s="11">
        <f t="shared" si="1"/>
        <v>7.2343632253202714E-2</v>
      </c>
      <c r="E20" s="40">
        <f>SUM($D$17:D20)</f>
        <v>0.76073850791258479</v>
      </c>
    </row>
    <row r="21" spans="2:5" x14ac:dyDescent="0.25">
      <c r="B21" s="1" t="s">
        <v>30</v>
      </c>
      <c r="C21" s="2">
        <v>507</v>
      </c>
      <c r="D21" s="11">
        <f t="shared" si="1"/>
        <v>6.3677467972871132E-2</v>
      </c>
      <c r="E21" s="40">
        <f>SUM($D$17:D21)</f>
        <v>0.8244159758854559</v>
      </c>
    </row>
    <row r="22" spans="2:5" x14ac:dyDescent="0.25">
      <c r="B22" s="1" t="s">
        <v>31</v>
      </c>
      <c r="C22" s="2">
        <v>353</v>
      </c>
      <c r="D22" s="11">
        <f t="shared" si="1"/>
        <v>4.4335594071841247E-2</v>
      </c>
      <c r="E22" s="40">
        <f>SUM($D$17:D22)</f>
        <v>0.86875156995729719</v>
      </c>
    </row>
    <row r="23" spans="2:5" x14ac:dyDescent="0.25">
      <c r="B23" s="1" t="s">
        <v>58</v>
      </c>
      <c r="C23" s="2">
        <v>256</v>
      </c>
      <c r="D23" s="11">
        <f t="shared" si="1"/>
        <v>3.215272544586787E-2</v>
      </c>
      <c r="E23" s="40">
        <f>SUM($D$17:D23)</f>
        <v>0.90090429540316508</v>
      </c>
    </row>
    <row r="24" spans="2:5" x14ac:dyDescent="0.25">
      <c r="B24" s="1" t="s">
        <v>33</v>
      </c>
      <c r="C24" s="2">
        <v>188</v>
      </c>
      <c r="D24" s="11">
        <f t="shared" si="1"/>
        <v>2.3612157749309221E-2</v>
      </c>
      <c r="E24" s="40">
        <f>SUM($D$17:D24)</f>
        <v>0.92451645315247433</v>
      </c>
    </row>
    <row r="25" spans="2:5" x14ac:dyDescent="0.25">
      <c r="B25" s="1" t="s">
        <v>32</v>
      </c>
      <c r="C25" s="2">
        <v>178</v>
      </c>
      <c r="D25" s="11">
        <f t="shared" si="1"/>
        <v>2.2356191911580003E-2</v>
      </c>
      <c r="E25" s="40">
        <f>SUM($D$17:D25)</f>
        <v>0.94687264506405433</v>
      </c>
    </row>
    <row r="26" spans="2:5" x14ac:dyDescent="0.25">
      <c r="B26" s="1" t="s">
        <v>34</v>
      </c>
      <c r="C26" s="2">
        <v>159</v>
      </c>
      <c r="D26" s="11">
        <f t="shared" si="1"/>
        <v>1.9969856819894497E-2</v>
      </c>
      <c r="E26" s="40">
        <f>SUM($D$17:D26)</f>
        <v>0.96684250188394882</v>
      </c>
    </row>
    <row r="27" spans="2:5" x14ac:dyDescent="0.25">
      <c r="B27" s="1" t="s">
        <v>35</v>
      </c>
      <c r="C27" s="2">
        <v>144</v>
      </c>
      <c r="D27" s="11">
        <f t="shared" si="1"/>
        <v>1.8085908063300678E-2</v>
      </c>
      <c r="E27" s="40">
        <f>SUM($D$17:D27)</f>
        <v>0.98492840994724951</v>
      </c>
    </row>
    <row r="28" spans="2:5" x14ac:dyDescent="0.25">
      <c r="B28" s="1" t="s">
        <v>36</v>
      </c>
      <c r="C28" s="2">
        <v>120</v>
      </c>
      <c r="D28" s="11">
        <f t="shared" si="1"/>
        <v>1.5071590052750565E-2</v>
      </c>
      <c r="E28" s="40">
        <f>SUM($D$17:D28)</f>
        <v>1</v>
      </c>
    </row>
    <row r="29" spans="2:5" x14ac:dyDescent="0.25">
      <c r="C29" s="38">
        <f>SUM(C17:C28)</f>
        <v>7962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D5039-90C7-4B0A-B38C-0F8A3147F50C}">
  <dimension ref="A1:I33"/>
  <sheetViews>
    <sheetView tabSelected="1" zoomScale="66" workbookViewId="0">
      <selection activeCell="I28" sqref="I28"/>
    </sheetView>
  </sheetViews>
  <sheetFormatPr defaultRowHeight="15" x14ac:dyDescent="0.25"/>
  <cols>
    <col min="1" max="1" width="15.5703125" customWidth="1"/>
    <col min="2" max="2" width="15.28515625" bestFit="1" customWidth="1"/>
    <col min="3" max="3" width="15.140625" customWidth="1"/>
    <col min="4" max="4" width="16.5703125" customWidth="1"/>
    <col min="5" max="5" width="19.28515625" customWidth="1"/>
    <col min="6" max="6" width="16.7109375" customWidth="1"/>
    <col min="7" max="7" width="19.28515625" customWidth="1"/>
    <col min="8" max="8" width="16" customWidth="1"/>
    <col min="9" max="9" width="15.42578125" bestFit="1" customWidth="1"/>
  </cols>
  <sheetData>
    <row r="1" spans="1:9" ht="15.75" x14ac:dyDescent="0.25">
      <c r="A1" s="39" t="s">
        <v>7</v>
      </c>
      <c r="B1" s="39" t="s">
        <v>14</v>
      </c>
      <c r="C1" s="39" t="s">
        <v>19</v>
      </c>
      <c r="D1" s="39" t="s">
        <v>17</v>
      </c>
      <c r="E1" s="39" t="s">
        <v>38</v>
      </c>
      <c r="F1" s="39" t="s">
        <v>15</v>
      </c>
      <c r="G1" s="39" t="s">
        <v>16</v>
      </c>
      <c r="H1" s="52" t="s">
        <v>75</v>
      </c>
      <c r="I1" s="7"/>
    </row>
    <row r="2" spans="1:9" ht="15.75" x14ac:dyDescent="0.25">
      <c r="A2" s="14" t="s">
        <v>21</v>
      </c>
      <c r="B2" s="4">
        <f>'Data Pareto'!C2</f>
        <v>109786</v>
      </c>
      <c r="C2" s="4">
        <f>'Data Pareto'!D2</f>
        <v>1239</v>
      </c>
      <c r="D2" s="54">
        <f>C2/B2</f>
        <v>1.1285591969832219E-2</v>
      </c>
      <c r="E2" s="54">
        <f>$C$14/$B$14</f>
        <v>1.2390597960733538E-2</v>
      </c>
      <c r="F2" s="54">
        <f t="shared" ref="F2:F13" si="0">E2+3*SQRT((E2*(1-E2))/B2)</f>
        <v>1.3392179968546055E-2</v>
      </c>
      <c r="G2" s="54">
        <f t="shared" ref="G2:G13" si="1">E2-3*SQRT((E2*(1-E2))/B2)</f>
        <v>1.138901595292102E-2</v>
      </c>
      <c r="H2" s="51">
        <f t="shared" ref="H2:H13" si="2">C2/B2</f>
        <v>1.1285591969832219E-2</v>
      </c>
      <c r="I2" s="15"/>
    </row>
    <row r="3" spans="1:9" ht="15.75" x14ac:dyDescent="0.25">
      <c r="A3" s="14" t="s">
        <v>22</v>
      </c>
      <c r="B3" s="4">
        <f>'Data Pareto'!C3</f>
        <v>70545</v>
      </c>
      <c r="C3" s="4">
        <f>'Data Pareto'!D3</f>
        <v>738</v>
      </c>
      <c r="D3" s="54">
        <f t="shared" ref="D3:D13" si="3">C3/B3</f>
        <v>1.046140761216245E-2</v>
      </c>
      <c r="E3" s="54">
        <f t="shared" ref="E3:E13" si="4">$C$14/$B$14</f>
        <v>1.2390597960733538E-2</v>
      </c>
      <c r="F3" s="54">
        <f t="shared" si="0"/>
        <v>1.3640070962612784E-2</v>
      </c>
      <c r="G3" s="54">
        <f t="shared" si="1"/>
        <v>1.1141124958854292E-2</v>
      </c>
      <c r="H3" s="51">
        <f t="shared" si="2"/>
        <v>1.046140761216245E-2</v>
      </c>
      <c r="I3" s="15"/>
    </row>
    <row r="4" spans="1:9" ht="15.75" x14ac:dyDescent="0.25">
      <c r="A4" s="14" t="s">
        <v>23</v>
      </c>
      <c r="B4" s="4">
        <f>'Data Pareto'!C4</f>
        <v>32518</v>
      </c>
      <c r="C4" s="4">
        <f>'Data Pareto'!D4</f>
        <v>414</v>
      </c>
      <c r="D4" s="54">
        <f t="shared" si="3"/>
        <v>1.2731410295836153E-2</v>
      </c>
      <c r="E4" s="54">
        <f t="shared" si="4"/>
        <v>1.2390597960733538E-2</v>
      </c>
      <c r="F4" s="54">
        <f t="shared" si="0"/>
        <v>1.4230938030126256E-2</v>
      </c>
      <c r="G4" s="54">
        <f t="shared" si="1"/>
        <v>1.0550257891340819E-2</v>
      </c>
      <c r="H4" s="51">
        <f t="shared" si="2"/>
        <v>1.2731410295836153E-2</v>
      </c>
      <c r="I4" s="15"/>
    </row>
    <row r="5" spans="1:9" ht="15.75" x14ac:dyDescent="0.25">
      <c r="A5" s="14" t="s">
        <v>24</v>
      </c>
      <c r="B5" s="4">
        <f>'Data Pareto'!C5</f>
        <v>58662</v>
      </c>
      <c r="C5" s="4">
        <f>'Data Pareto'!D5</f>
        <v>611</v>
      </c>
      <c r="D5" s="54">
        <f t="shared" si="3"/>
        <v>1.0415601241007807E-2</v>
      </c>
      <c r="E5" s="54">
        <f t="shared" si="4"/>
        <v>1.2390597960733538E-2</v>
      </c>
      <c r="F5" s="54">
        <f t="shared" si="0"/>
        <v>1.3760790386960374E-2</v>
      </c>
      <c r="G5" s="54">
        <f t="shared" si="1"/>
        <v>1.1020405534506702E-2</v>
      </c>
      <c r="H5" s="51">
        <f t="shared" si="2"/>
        <v>1.0415601241007807E-2</v>
      </c>
      <c r="I5" s="15"/>
    </row>
    <row r="6" spans="1:9" ht="15.75" x14ac:dyDescent="0.25">
      <c r="A6" s="14" t="s">
        <v>25</v>
      </c>
      <c r="B6" s="4">
        <f>'Data Pareto'!C6</f>
        <v>37704</v>
      </c>
      <c r="C6" s="4">
        <f>'Data Pareto'!D6</f>
        <v>469</v>
      </c>
      <c r="D6" s="54">
        <f t="shared" si="3"/>
        <v>1.2438998514746447E-2</v>
      </c>
      <c r="E6" s="54">
        <f t="shared" si="4"/>
        <v>1.2390597960733538E-2</v>
      </c>
      <c r="F6" s="54">
        <f t="shared" si="0"/>
        <v>1.4099693269208343E-2</v>
      </c>
      <c r="G6" s="54">
        <f t="shared" si="1"/>
        <v>1.0681502652258732E-2</v>
      </c>
      <c r="H6" s="51">
        <f t="shared" si="2"/>
        <v>1.2438998514746447E-2</v>
      </c>
      <c r="I6" s="15"/>
    </row>
    <row r="7" spans="1:9" ht="15.75" x14ac:dyDescent="0.25">
      <c r="A7" s="14" t="s">
        <v>26</v>
      </c>
      <c r="B7" s="4">
        <f>'Data Pareto'!C7</f>
        <v>36085</v>
      </c>
      <c r="C7" s="4">
        <f>'Data Pareto'!D7</f>
        <v>606</v>
      </c>
      <c r="D7" s="54">
        <f t="shared" si="3"/>
        <v>1.6793681585146183E-2</v>
      </c>
      <c r="E7" s="54">
        <f t="shared" si="4"/>
        <v>1.2390597960733538E-2</v>
      </c>
      <c r="F7" s="54">
        <f t="shared" si="0"/>
        <v>1.4137612987685916E-2</v>
      </c>
      <c r="G7" s="54">
        <f t="shared" si="1"/>
        <v>1.0643582933781159E-2</v>
      </c>
      <c r="H7" s="51">
        <f t="shared" si="2"/>
        <v>1.6793681585146183E-2</v>
      </c>
      <c r="I7" s="15"/>
    </row>
    <row r="8" spans="1:9" ht="15.75" x14ac:dyDescent="0.25">
      <c r="A8" s="14" t="s">
        <v>0</v>
      </c>
      <c r="B8" s="4">
        <f>'Data Pareto'!C8</f>
        <v>14600</v>
      </c>
      <c r="C8" s="4">
        <f>'Data Pareto'!D8</f>
        <v>286</v>
      </c>
      <c r="D8" s="54">
        <f t="shared" si="3"/>
        <v>1.9589041095890412E-2</v>
      </c>
      <c r="E8" s="54">
        <f>$C$14/$B$14</f>
        <v>1.2390597960733538E-2</v>
      </c>
      <c r="F8" s="54">
        <f t="shared" si="0"/>
        <v>1.5137123030336508E-2</v>
      </c>
      <c r="G8" s="54">
        <f t="shared" si="1"/>
        <v>9.644072891130567E-3</v>
      </c>
      <c r="H8" s="51">
        <f t="shared" si="2"/>
        <v>1.9589041095890412E-2</v>
      </c>
      <c r="I8" s="15"/>
    </row>
    <row r="9" spans="1:9" ht="15.75" x14ac:dyDescent="0.25">
      <c r="A9" s="14" t="s">
        <v>6</v>
      </c>
      <c r="B9" s="4">
        <f>'Data Pareto'!C9</f>
        <v>41455</v>
      </c>
      <c r="C9" s="4">
        <f>'Data Pareto'!D9</f>
        <v>504</v>
      </c>
      <c r="D9" s="54">
        <f t="shared" si="3"/>
        <v>1.2157761428054517E-2</v>
      </c>
      <c r="E9" s="54">
        <f t="shared" si="4"/>
        <v>1.2390597960733538E-2</v>
      </c>
      <c r="F9" s="54">
        <f t="shared" si="0"/>
        <v>1.4020537652419365E-2</v>
      </c>
      <c r="G9" s="54">
        <f t="shared" si="1"/>
        <v>1.0760658269047711E-2</v>
      </c>
      <c r="H9" s="51">
        <f t="shared" si="2"/>
        <v>1.2157761428054517E-2</v>
      </c>
      <c r="I9" s="15"/>
    </row>
    <row r="10" spans="1:9" ht="15.75" x14ac:dyDescent="0.25">
      <c r="A10" s="14" t="s">
        <v>1</v>
      </c>
      <c r="B10" s="4">
        <f>'Data Pareto'!C10</f>
        <v>28130</v>
      </c>
      <c r="C10" s="4">
        <f>'Data Pareto'!D10</f>
        <v>662</v>
      </c>
      <c r="D10" s="54">
        <f>C10/B10</f>
        <v>2.3533594027728404E-2</v>
      </c>
      <c r="E10" s="54">
        <f t="shared" si="4"/>
        <v>1.2390597960733538E-2</v>
      </c>
      <c r="F10" s="54">
        <f t="shared" si="0"/>
        <v>1.4369275980042034E-2</v>
      </c>
      <c r="G10" s="54">
        <f t="shared" si="1"/>
        <v>1.0411919941425041E-2</v>
      </c>
      <c r="H10" s="51">
        <f t="shared" si="2"/>
        <v>2.3533594027728404E-2</v>
      </c>
      <c r="I10" s="15"/>
    </row>
    <row r="11" spans="1:9" ht="15.75" x14ac:dyDescent="0.25">
      <c r="A11" s="14" t="s">
        <v>2</v>
      </c>
      <c r="B11" s="4">
        <f>'Data Pareto'!C11</f>
        <v>87388</v>
      </c>
      <c r="C11" s="4">
        <f>'Data Pareto'!D11</f>
        <v>1019</v>
      </c>
      <c r="D11" s="54">
        <f t="shared" si="3"/>
        <v>1.166063990479242E-2</v>
      </c>
      <c r="E11" s="54">
        <f t="shared" si="4"/>
        <v>1.2390597960733538E-2</v>
      </c>
      <c r="F11" s="54">
        <f t="shared" si="0"/>
        <v>1.3513221373580495E-2</v>
      </c>
      <c r="G11" s="54">
        <f t="shared" si="1"/>
        <v>1.126797454788658E-2</v>
      </c>
      <c r="H11" s="51">
        <f t="shared" si="2"/>
        <v>1.166063990479242E-2</v>
      </c>
      <c r="I11" s="15"/>
    </row>
    <row r="12" spans="1:9" ht="15.75" x14ac:dyDescent="0.25">
      <c r="A12" s="14" t="s">
        <v>3</v>
      </c>
      <c r="B12" s="4">
        <f>'Data Pareto'!C12</f>
        <v>100925</v>
      </c>
      <c r="C12" s="4">
        <f>'Data Pareto'!D12</f>
        <v>1156</v>
      </c>
      <c r="D12" s="54">
        <f t="shared" si="3"/>
        <v>1.1454050037156304E-2</v>
      </c>
      <c r="E12" s="54">
        <f t="shared" si="4"/>
        <v>1.2390597960733538E-2</v>
      </c>
      <c r="F12" s="54">
        <f t="shared" si="0"/>
        <v>1.3435223444649463E-2</v>
      </c>
      <c r="G12" s="54">
        <f t="shared" si="1"/>
        <v>1.1345972476817612E-2</v>
      </c>
      <c r="H12" s="51">
        <f t="shared" si="2"/>
        <v>1.1454050037156304E-2</v>
      </c>
      <c r="I12" s="15"/>
    </row>
    <row r="13" spans="1:9" ht="15.75" x14ac:dyDescent="0.25">
      <c r="A13" s="14" t="s">
        <v>4</v>
      </c>
      <c r="B13" s="4">
        <f>'Data Pareto'!C13</f>
        <v>24786</v>
      </c>
      <c r="C13" s="4">
        <f>'Data Pareto'!D13</f>
        <v>258</v>
      </c>
      <c r="D13" s="54">
        <f t="shared" si="3"/>
        <v>1.0409101912369887E-2</v>
      </c>
      <c r="E13" s="54">
        <f t="shared" si="4"/>
        <v>1.2390597960733538E-2</v>
      </c>
      <c r="F13" s="54">
        <f t="shared" si="0"/>
        <v>1.4498530814523944E-2</v>
      </c>
      <c r="G13" s="54">
        <f t="shared" si="1"/>
        <v>1.0282665106943131E-2</v>
      </c>
      <c r="H13" s="51">
        <f t="shared" si="2"/>
        <v>1.0409101912369887E-2</v>
      </c>
      <c r="I13" s="15"/>
    </row>
    <row r="14" spans="1:9" ht="15.75" x14ac:dyDescent="0.25">
      <c r="A14" s="7"/>
      <c r="B14" s="17">
        <f>SUM(B2:B13)</f>
        <v>642584</v>
      </c>
      <c r="C14" s="17">
        <f>SUM(C2:C13)</f>
        <v>7962</v>
      </c>
      <c r="D14" s="18"/>
      <c r="E14" s="18"/>
      <c r="F14" s="18"/>
      <c r="G14" s="18"/>
      <c r="H14" s="16">
        <f>C14/B14</f>
        <v>1.2390597960733538E-2</v>
      </c>
      <c r="I14" s="7"/>
    </row>
    <row r="15" spans="1:9" ht="15.75" x14ac:dyDescent="0.25">
      <c r="A15" s="7"/>
      <c r="B15" s="17"/>
      <c r="C15" s="17"/>
      <c r="D15" s="18"/>
      <c r="E15" s="7"/>
      <c r="F15" s="7"/>
      <c r="G15" s="7"/>
      <c r="H15" s="7"/>
      <c r="I15" s="7"/>
    </row>
    <row r="16" spans="1:9" ht="15.75" x14ac:dyDescent="0.25">
      <c r="A16" s="7"/>
      <c r="B16" s="17"/>
      <c r="D16" s="50"/>
      <c r="E16" s="7"/>
      <c r="F16" s="7"/>
      <c r="G16" s="7"/>
      <c r="H16" s="7"/>
      <c r="I16" s="7"/>
    </row>
    <row r="17" spans="1:9" ht="15.75" x14ac:dyDescent="0.25">
      <c r="A17" s="7"/>
      <c r="B17" s="17"/>
      <c r="C17" s="17"/>
      <c r="D17" s="18"/>
      <c r="E17" s="7"/>
      <c r="F17" s="7"/>
      <c r="G17" s="7"/>
      <c r="H17" s="7"/>
      <c r="I17" s="7"/>
    </row>
    <row r="18" spans="1:9" ht="15.75" x14ac:dyDescent="0.25">
      <c r="A18" s="7"/>
      <c r="B18" s="17"/>
      <c r="C18" s="17"/>
      <c r="D18" s="18"/>
      <c r="E18" s="7"/>
      <c r="F18" s="7"/>
      <c r="G18" s="7"/>
      <c r="H18" s="7"/>
      <c r="I18" s="7"/>
    </row>
    <row r="19" spans="1:9" ht="15.75" x14ac:dyDescent="0.25">
      <c r="A19" s="7"/>
      <c r="B19" s="7"/>
      <c r="C19" s="7"/>
      <c r="D19" s="7"/>
      <c r="E19" s="7"/>
      <c r="F19" s="7"/>
      <c r="G19" s="7"/>
      <c r="H19" s="7"/>
      <c r="I19" s="7"/>
    </row>
    <row r="20" spans="1:9" ht="15.75" x14ac:dyDescent="0.25">
      <c r="A20" s="39" t="s">
        <v>7</v>
      </c>
      <c r="B20" s="39" t="s">
        <v>14</v>
      </c>
      <c r="C20" s="39" t="s">
        <v>8</v>
      </c>
      <c r="D20" s="39" t="s">
        <v>13</v>
      </c>
      <c r="E20" s="39" t="s">
        <v>9</v>
      </c>
      <c r="F20" s="39" t="s">
        <v>10</v>
      </c>
      <c r="G20" s="39" t="s">
        <v>11</v>
      </c>
      <c r="H20" s="39" t="s">
        <v>12</v>
      </c>
    </row>
    <row r="21" spans="1:9" ht="15.75" x14ac:dyDescent="0.25">
      <c r="A21" s="4" t="s">
        <v>21</v>
      </c>
      <c r="B21" s="4">
        <v>109786</v>
      </c>
      <c r="C21" s="4">
        <v>1239</v>
      </c>
      <c r="D21" s="4">
        <v>12</v>
      </c>
      <c r="E21" s="5">
        <f>C21/B21</f>
        <v>1.1285591969832219E-2</v>
      </c>
      <c r="F21" s="5">
        <f t="shared" ref="F21:F32" si="5">C21/(B21*D21)</f>
        <v>9.4046599748601829E-4</v>
      </c>
      <c r="G21" s="53">
        <f t="shared" ref="G21:G32" si="6">F21*1000000</f>
        <v>940.4659974860183</v>
      </c>
      <c r="H21" s="6">
        <f>NORMSINV((1000000-G21)/1000000)+1.5</f>
        <v>4.6084158535524669</v>
      </c>
    </row>
    <row r="22" spans="1:9" ht="15.75" x14ac:dyDescent="0.25">
      <c r="A22" s="4" t="s">
        <v>22</v>
      </c>
      <c r="B22" s="4">
        <v>70545</v>
      </c>
      <c r="C22" s="4">
        <v>738</v>
      </c>
      <c r="D22" s="4">
        <v>12</v>
      </c>
      <c r="E22" s="5">
        <f t="shared" ref="E22:E32" si="7">C22/B22</f>
        <v>1.046140761216245E-2</v>
      </c>
      <c r="F22" s="5">
        <f t="shared" si="5"/>
        <v>8.7178396768020409E-4</v>
      </c>
      <c r="G22" s="53">
        <f t="shared" si="6"/>
        <v>871.78396768020411</v>
      </c>
      <c r="H22" s="6">
        <f t="shared" ref="H22:H32" si="8">NORMSINV((1000000-G22)/1000000)+1.5</f>
        <v>4.6307562800891899</v>
      </c>
    </row>
    <row r="23" spans="1:9" ht="15.75" x14ac:dyDescent="0.25">
      <c r="A23" s="4" t="s">
        <v>23</v>
      </c>
      <c r="B23" s="4">
        <v>32518</v>
      </c>
      <c r="C23" s="4">
        <v>414</v>
      </c>
      <c r="D23" s="4">
        <v>12</v>
      </c>
      <c r="E23" s="5">
        <f t="shared" si="7"/>
        <v>1.2731410295836153E-2</v>
      </c>
      <c r="F23" s="5">
        <f t="shared" si="5"/>
        <v>1.060950857986346E-3</v>
      </c>
      <c r="G23" s="53">
        <f t="shared" si="6"/>
        <v>1060.9508579863459</v>
      </c>
      <c r="H23" s="6">
        <f t="shared" si="8"/>
        <v>4.5726176496661006</v>
      </c>
    </row>
    <row r="24" spans="1:9" ht="15.75" x14ac:dyDescent="0.25">
      <c r="A24" s="4" t="s">
        <v>24</v>
      </c>
      <c r="B24" s="4">
        <v>58662</v>
      </c>
      <c r="C24" s="4">
        <v>611</v>
      </c>
      <c r="D24" s="4">
        <v>12</v>
      </c>
      <c r="E24" s="5">
        <f t="shared" si="7"/>
        <v>1.0415601241007807E-2</v>
      </c>
      <c r="F24" s="5">
        <f t="shared" si="5"/>
        <v>8.6796677008398396E-4</v>
      </c>
      <c r="G24" s="53">
        <f t="shared" si="6"/>
        <v>867.96677008398399</v>
      </c>
      <c r="H24" s="6">
        <f t="shared" si="8"/>
        <v>4.6320448511970191</v>
      </c>
    </row>
    <row r="25" spans="1:9" ht="15.75" x14ac:dyDescent="0.25">
      <c r="A25" s="4" t="s">
        <v>25</v>
      </c>
      <c r="B25" s="4">
        <v>37704</v>
      </c>
      <c r="C25" s="4">
        <v>469</v>
      </c>
      <c r="D25" s="4">
        <v>12</v>
      </c>
      <c r="E25" s="5">
        <f t="shared" si="7"/>
        <v>1.2438998514746447E-2</v>
      </c>
      <c r="F25" s="5">
        <f t="shared" si="5"/>
        <v>1.0365832095622037E-3</v>
      </c>
      <c r="G25" s="53">
        <f t="shared" si="6"/>
        <v>1036.5832095622038</v>
      </c>
      <c r="H25" s="6">
        <f t="shared" si="8"/>
        <v>4.5795455844426485</v>
      </c>
    </row>
    <row r="26" spans="1:9" ht="15.75" x14ac:dyDescent="0.25">
      <c r="A26" s="4" t="s">
        <v>26</v>
      </c>
      <c r="B26" s="4">
        <v>36085</v>
      </c>
      <c r="C26" s="4">
        <v>606</v>
      </c>
      <c r="D26" s="4">
        <v>12</v>
      </c>
      <c r="E26" s="5">
        <f t="shared" si="7"/>
        <v>1.6793681585146183E-2</v>
      </c>
      <c r="F26" s="5">
        <f t="shared" si="5"/>
        <v>1.3994734654288485E-3</v>
      </c>
      <c r="G26" s="53">
        <f t="shared" si="6"/>
        <v>1399.4734654288484</v>
      </c>
      <c r="H26" s="6">
        <f t="shared" si="8"/>
        <v>4.4889972039090278</v>
      </c>
    </row>
    <row r="27" spans="1:9" ht="15.75" x14ac:dyDescent="0.25">
      <c r="A27" s="4" t="s">
        <v>0</v>
      </c>
      <c r="B27" s="9">
        <v>14600</v>
      </c>
      <c r="C27" s="4">
        <v>286</v>
      </c>
      <c r="D27" s="4">
        <v>12</v>
      </c>
      <c r="E27" s="5">
        <f t="shared" si="7"/>
        <v>1.9589041095890412E-2</v>
      </c>
      <c r="F27" s="5">
        <f t="shared" si="5"/>
        <v>1.6324200913242009E-3</v>
      </c>
      <c r="G27" s="53">
        <f t="shared" si="6"/>
        <v>1632.4200913242009</v>
      </c>
      <c r="H27" s="6">
        <f>NORMSINV((1000000-G27)/1000000)+1.5</f>
        <v>4.4416354560628291</v>
      </c>
    </row>
    <row r="28" spans="1:9" ht="15.75" x14ac:dyDescent="0.25">
      <c r="A28" s="4" t="s">
        <v>6</v>
      </c>
      <c r="B28" s="9">
        <v>41455</v>
      </c>
      <c r="C28" s="4">
        <v>504</v>
      </c>
      <c r="D28" s="4">
        <v>12</v>
      </c>
      <c r="E28" s="5">
        <f t="shared" si="7"/>
        <v>1.2157761428054517E-2</v>
      </c>
      <c r="F28" s="5">
        <f t="shared" si="5"/>
        <v>1.0131467856712097E-3</v>
      </c>
      <c r="G28" s="53">
        <f t="shared" si="6"/>
        <v>1013.1467856712096</v>
      </c>
      <c r="H28" s="6">
        <f t="shared" si="8"/>
        <v>4.5863511693012988</v>
      </c>
    </row>
    <row r="29" spans="1:9" ht="15.75" x14ac:dyDescent="0.25">
      <c r="A29" s="4" t="s">
        <v>1</v>
      </c>
      <c r="B29" s="9">
        <v>28130</v>
      </c>
      <c r="C29" s="4">
        <v>662</v>
      </c>
      <c r="D29" s="4">
        <v>12</v>
      </c>
      <c r="E29" s="5">
        <f t="shared" si="7"/>
        <v>2.3533594027728404E-2</v>
      </c>
      <c r="F29" s="5">
        <f t="shared" si="5"/>
        <v>1.9611328356440336E-3</v>
      </c>
      <c r="G29" s="53">
        <f t="shared" si="6"/>
        <v>1961.1328356440335</v>
      </c>
      <c r="H29" s="6">
        <f t="shared" si="8"/>
        <v>4.3843467852472093</v>
      </c>
    </row>
    <row r="30" spans="1:9" ht="15.75" x14ac:dyDescent="0.25">
      <c r="A30" s="4" t="s">
        <v>2</v>
      </c>
      <c r="B30" s="9">
        <v>87388</v>
      </c>
      <c r="C30" s="4">
        <v>1019</v>
      </c>
      <c r="D30" s="4">
        <v>12</v>
      </c>
      <c r="E30" s="5">
        <f t="shared" si="7"/>
        <v>1.166063990479242E-2</v>
      </c>
      <c r="F30" s="5">
        <f t="shared" si="5"/>
        <v>9.7171999206603502E-4</v>
      </c>
      <c r="G30" s="53">
        <f t="shared" si="6"/>
        <v>971.71999206603505</v>
      </c>
      <c r="H30" s="6">
        <f t="shared" si="8"/>
        <v>4.5987422751229934</v>
      </c>
    </row>
    <row r="31" spans="1:9" ht="15.75" x14ac:dyDescent="0.25">
      <c r="A31" s="4" t="s">
        <v>3</v>
      </c>
      <c r="B31" s="9">
        <v>100925</v>
      </c>
      <c r="C31" s="4">
        <v>1156</v>
      </c>
      <c r="D31" s="4">
        <v>12</v>
      </c>
      <c r="E31" s="5">
        <f t="shared" si="7"/>
        <v>1.1454050037156304E-2</v>
      </c>
      <c r="F31" s="5">
        <f t="shared" si="5"/>
        <v>9.5450416976302537E-4</v>
      </c>
      <c r="G31" s="53">
        <f t="shared" si="6"/>
        <v>954.5041697630254</v>
      </c>
      <c r="H31" s="6">
        <f t="shared" si="8"/>
        <v>4.6040348643745777</v>
      </c>
    </row>
    <row r="32" spans="1:9" ht="15.75" x14ac:dyDescent="0.25">
      <c r="A32" s="4" t="s">
        <v>4</v>
      </c>
      <c r="B32" s="9">
        <v>24786</v>
      </c>
      <c r="C32" s="4">
        <v>258</v>
      </c>
      <c r="D32" s="4">
        <v>12</v>
      </c>
      <c r="E32" s="5">
        <f t="shared" si="7"/>
        <v>1.0409101912369887E-2</v>
      </c>
      <c r="F32" s="5">
        <f t="shared" si="5"/>
        <v>8.6742515936415719E-4</v>
      </c>
      <c r="G32" s="53">
        <f t="shared" si="6"/>
        <v>867.42515936415714</v>
      </c>
      <c r="H32" s="6">
        <f t="shared" si="8"/>
        <v>4.6322281046556402</v>
      </c>
    </row>
    <row r="33" spans="1:8" ht="15.75" x14ac:dyDescent="0.25">
      <c r="A33" s="7"/>
      <c r="B33" s="8">
        <f>SUM(B21:B32)</f>
        <v>642584</v>
      </c>
      <c r="C33" s="8">
        <f>SUM(C21:C32)</f>
        <v>7962</v>
      </c>
      <c r="D33" s="8"/>
      <c r="E33" s="13"/>
      <c r="F33" s="8"/>
      <c r="G33" s="13">
        <f>AVERAGE(G21:G32)</f>
        <v>1131.4644418383555</v>
      </c>
      <c r="H33" s="37">
        <f>AVERAGE(H21:H32)</f>
        <v>4.5633096731350831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98AE9-FBEB-4592-9986-E9E2B30A73EF}">
  <dimension ref="B1:X20"/>
  <sheetViews>
    <sheetView showGridLines="0" workbookViewId="0">
      <selection activeCell="I8" sqref="I8"/>
    </sheetView>
  </sheetViews>
  <sheetFormatPr defaultColWidth="4.85546875" defaultRowHeight="15" x14ac:dyDescent="0.25"/>
  <cols>
    <col min="1" max="1" width="2" customWidth="1"/>
    <col min="24" max="24" width="1.7109375" customWidth="1"/>
  </cols>
  <sheetData>
    <row r="1" spans="2:24" ht="8.25" customHeight="1" thickBot="1" x14ac:dyDescent="0.3"/>
    <row r="2" spans="2:24" ht="15.75" thickBot="1" x14ac:dyDescent="0.3">
      <c r="B2" s="19"/>
      <c r="C2" s="19"/>
      <c r="D2" s="19"/>
      <c r="E2" s="19"/>
      <c r="F2" s="59" t="s">
        <v>52</v>
      </c>
      <c r="G2" s="60"/>
      <c r="H2" s="19"/>
      <c r="I2" s="19"/>
      <c r="J2" s="19"/>
      <c r="K2" s="59" t="s">
        <v>51</v>
      </c>
      <c r="L2" s="60"/>
      <c r="M2" s="19"/>
      <c r="N2" s="19"/>
      <c r="O2" s="19"/>
      <c r="P2" s="19"/>
      <c r="Q2" s="59" t="s">
        <v>39</v>
      </c>
      <c r="R2" s="60"/>
      <c r="S2" s="19"/>
      <c r="T2" s="19"/>
      <c r="U2" s="19"/>
      <c r="V2" s="19"/>
      <c r="W2" s="19"/>
      <c r="X2" s="19"/>
    </row>
    <row r="3" spans="2:24" x14ac:dyDescent="0.25">
      <c r="B3" s="19"/>
      <c r="C3" s="19"/>
      <c r="D3" s="19"/>
      <c r="E3" s="19"/>
      <c r="F3" s="20"/>
      <c r="G3" s="20"/>
      <c r="H3" s="19" t="s">
        <v>48</v>
      </c>
      <c r="I3" s="19"/>
      <c r="J3" s="19"/>
      <c r="M3" s="19"/>
      <c r="N3" s="19"/>
      <c r="O3" s="19"/>
      <c r="P3" s="19"/>
      <c r="S3" s="19"/>
      <c r="T3" s="19"/>
      <c r="U3" s="19"/>
      <c r="V3" s="19"/>
      <c r="W3" s="19"/>
    </row>
    <row r="4" spans="2:24" ht="15" customHeight="1" x14ac:dyDescent="0.25">
      <c r="B4" s="66" t="s">
        <v>53</v>
      </c>
      <c r="C4" s="66"/>
      <c r="D4" s="66"/>
      <c r="E4" s="66"/>
      <c r="F4" s="19"/>
      <c r="G4" s="19"/>
      <c r="I4" s="19"/>
      <c r="J4" s="19"/>
      <c r="K4" s="19"/>
      <c r="L4" s="19"/>
      <c r="M4" s="66" t="s">
        <v>46</v>
      </c>
      <c r="N4" s="66"/>
      <c r="O4" s="66"/>
      <c r="P4" s="66"/>
      <c r="Q4" s="21"/>
      <c r="R4" s="19"/>
      <c r="S4" s="19"/>
      <c r="T4" s="21"/>
      <c r="U4" s="19"/>
      <c r="V4" s="19"/>
      <c r="W4" s="19"/>
    </row>
    <row r="5" spans="2:24" x14ac:dyDescent="0.25">
      <c r="B5" s="66"/>
      <c r="C5" s="66"/>
      <c r="D5" s="66"/>
      <c r="E5" s="66"/>
      <c r="F5" s="19"/>
      <c r="G5" s="19"/>
      <c r="H5" s="64" t="s">
        <v>55</v>
      </c>
      <c r="I5" s="64"/>
      <c r="J5" s="64"/>
      <c r="K5" s="31"/>
      <c r="L5" s="19"/>
      <c r="M5" s="66"/>
      <c r="N5" s="66"/>
      <c r="O5" s="66"/>
      <c r="P5" s="66"/>
      <c r="Q5" s="19"/>
      <c r="R5" s="19"/>
      <c r="S5" s="19"/>
      <c r="T5" s="64"/>
      <c r="U5" s="64"/>
      <c r="V5" s="19"/>
      <c r="W5" s="19"/>
      <c r="X5" s="19"/>
    </row>
    <row r="6" spans="2:24" ht="11.25" customHeight="1" x14ac:dyDescent="0.25">
      <c r="B6" s="19"/>
      <c r="C6" s="19"/>
      <c r="D6" s="65"/>
      <c r="E6" s="65"/>
      <c r="F6" s="19"/>
      <c r="G6" s="19"/>
      <c r="H6" s="64"/>
      <c r="I6" s="64"/>
      <c r="J6" s="64"/>
      <c r="K6" s="30"/>
      <c r="L6" s="19"/>
      <c r="M6" s="19"/>
      <c r="N6" s="34"/>
      <c r="O6" s="34"/>
      <c r="P6" s="34"/>
      <c r="Q6" s="19"/>
      <c r="R6" s="19"/>
      <c r="S6" s="19"/>
      <c r="T6" s="19"/>
      <c r="U6" s="19"/>
      <c r="V6" s="19"/>
      <c r="W6" s="19"/>
      <c r="X6" s="19"/>
    </row>
    <row r="7" spans="2:24" ht="28.5" customHeight="1" x14ac:dyDescent="0.25">
      <c r="C7" s="66" t="s">
        <v>42</v>
      </c>
      <c r="D7" s="66"/>
      <c r="E7" s="66"/>
      <c r="F7" s="19"/>
      <c r="G7" s="19"/>
      <c r="I7" s="19" t="s">
        <v>47</v>
      </c>
      <c r="K7" s="33"/>
      <c r="L7" s="19"/>
      <c r="M7" s="19"/>
      <c r="N7" s="66" t="s">
        <v>45</v>
      </c>
      <c r="O7" s="66"/>
      <c r="P7" s="66"/>
      <c r="Q7" s="19"/>
      <c r="R7" s="19"/>
      <c r="S7" s="19"/>
      <c r="T7" s="19"/>
      <c r="U7" s="19"/>
      <c r="V7" s="19"/>
      <c r="W7" s="19"/>
      <c r="X7" s="19"/>
    </row>
    <row r="8" spans="2:24" ht="12.75" customHeight="1" x14ac:dyDescent="0.25">
      <c r="B8" s="19"/>
      <c r="C8" s="19"/>
      <c r="D8" s="33"/>
      <c r="E8" s="33"/>
      <c r="F8" s="19"/>
      <c r="G8" s="19"/>
      <c r="H8" s="22"/>
      <c r="I8" s="22"/>
      <c r="J8" s="33"/>
      <c r="K8" s="33"/>
      <c r="L8" s="19"/>
      <c r="M8" s="19"/>
      <c r="N8" s="31"/>
      <c r="O8" s="33"/>
      <c r="P8" s="33"/>
      <c r="Q8" s="19"/>
      <c r="R8" s="19"/>
      <c r="S8" s="19"/>
      <c r="T8" s="19"/>
      <c r="U8" s="19"/>
      <c r="V8" s="19"/>
      <c r="W8" s="19"/>
      <c r="X8" s="19"/>
    </row>
    <row r="9" spans="2:24" ht="10.5" customHeight="1" x14ac:dyDescent="0.25">
      <c r="B9" s="66" t="s">
        <v>54</v>
      </c>
      <c r="C9" s="66"/>
      <c r="D9" s="66"/>
      <c r="E9" s="66"/>
      <c r="F9" s="19"/>
      <c r="G9" s="19"/>
      <c r="H9" s="22"/>
      <c r="I9" s="64" t="s">
        <v>50</v>
      </c>
      <c r="J9" s="64"/>
      <c r="K9" s="64"/>
      <c r="L9" s="23"/>
      <c r="M9" s="23"/>
      <c r="N9" s="61" t="s">
        <v>44</v>
      </c>
      <c r="O9" s="61"/>
      <c r="P9" s="61"/>
      <c r="Q9" s="61"/>
      <c r="R9" s="19"/>
      <c r="S9" s="19"/>
      <c r="T9" s="19"/>
      <c r="U9" s="19"/>
      <c r="V9" s="19"/>
      <c r="W9" s="19"/>
      <c r="X9" s="19"/>
    </row>
    <row r="10" spans="2:24" x14ac:dyDescent="0.25">
      <c r="B10" s="66"/>
      <c r="C10" s="66"/>
      <c r="D10" s="66"/>
      <c r="E10" s="66"/>
      <c r="F10" s="19"/>
      <c r="G10" s="19"/>
      <c r="H10" s="22"/>
      <c r="I10" s="64"/>
      <c r="J10" s="64"/>
      <c r="K10" s="64"/>
      <c r="L10" s="19"/>
      <c r="M10" s="19"/>
      <c r="N10" s="61"/>
      <c r="O10" s="61"/>
      <c r="P10" s="61"/>
      <c r="Q10" s="61"/>
      <c r="R10" s="36"/>
      <c r="S10" s="19"/>
      <c r="T10" s="19"/>
      <c r="U10" s="19"/>
      <c r="V10" s="19"/>
      <c r="W10" s="19"/>
      <c r="X10" s="19"/>
    </row>
    <row r="11" spans="2:24" x14ac:dyDescent="0.2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24"/>
      <c r="V11" s="24"/>
      <c r="W11" s="24"/>
      <c r="X11" s="19"/>
    </row>
    <row r="12" spans="2:24" x14ac:dyDescent="0.25">
      <c r="B12" s="19"/>
      <c r="C12" s="31"/>
      <c r="D12" s="19"/>
      <c r="E12" s="25"/>
      <c r="G12" s="35"/>
      <c r="H12" s="35"/>
      <c r="I12" s="19"/>
      <c r="J12" s="19"/>
      <c r="K12" s="19"/>
      <c r="L12" s="31"/>
      <c r="M12" s="31"/>
      <c r="N12" s="31"/>
      <c r="O12" s="19"/>
      <c r="P12" s="19"/>
      <c r="T12" s="19"/>
      <c r="U12" s="19"/>
      <c r="V12" s="19"/>
      <c r="W12" s="19"/>
      <c r="X12" s="19"/>
    </row>
    <row r="13" spans="2:24" ht="15" customHeight="1" x14ac:dyDescent="0.25">
      <c r="B13" s="64"/>
      <c r="C13" s="31"/>
      <c r="D13" s="19"/>
      <c r="E13" s="62" t="s">
        <v>43</v>
      </c>
      <c r="F13" s="62"/>
      <c r="G13" s="62"/>
      <c r="H13" s="62"/>
      <c r="I13" s="19"/>
      <c r="J13" s="19"/>
      <c r="K13" s="61" t="s">
        <v>49</v>
      </c>
      <c r="L13" s="61"/>
      <c r="M13" s="61"/>
      <c r="N13" s="30"/>
      <c r="O13" s="19"/>
      <c r="P13" s="19"/>
      <c r="T13" s="19"/>
      <c r="U13" s="27"/>
      <c r="V13" s="27"/>
      <c r="W13" s="19"/>
      <c r="X13" s="19"/>
    </row>
    <row r="14" spans="2:24" x14ac:dyDescent="0.25">
      <c r="B14" s="64"/>
      <c r="C14" s="32"/>
      <c r="D14" s="19"/>
      <c r="E14" s="19"/>
      <c r="F14" s="30"/>
      <c r="G14" s="30"/>
      <c r="H14" s="19"/>
      <c r="I14" s="19"/>
      <c r="J14" s="19"/>
      <c r="K14" s="61"/>
      <c r="L14" s="61"/>
      <c r="M14" s="61"/>
      <c r="N14" s="30"/>
      <c r="O14" s="19"/>
      <c r="P14" s="19"/>
      <c r="T14" s="19"/>
      <c r="U14" s="27"/>
      <c r="V14" s="27"/>
      <c r="W14" s="19"/>
      <c r="X14" s="19"/>
    </row>
    <row r="15" spans="2:24" x14ac:dyDescent="0.25">
      <c r="B15" s="64"/>
      <c r="C15" s="32"/>
      <c r="D15" s="19"/>
      <c r="E15" s="19"/>
      <c r="F15" s="30"/>
      <c r="G15" s="30"/>
      <c r="H15" s="19"/>
      <c r="I15" s="19"/>
      <c r="J15" s="19"/>
      <c r="K15" s="26"/>
      <c r="L15" s="26"/>
      <c r="M15" s="26"/>
      <c r="N15" s="30"/>
      <c r="O15" s="19"/>
      <c r="P15" s="19"/>
      <c r="T15" s="19"/>
      <c r="U15" s="19"/>
      <c r="V15" s="19"/>
      <c r="W15" s="19"/>
      <c r="X15" s="19"/>
    </row>
    <row r="16" spans="2:24" x14ac:dyDescent="0.25">
      <c r="B16" s="64"/>
      <c r="C16" s="32"/>
      <c r="D16" s="19"/>
      <c r="E16" s="62"/>
      <c r="F16" s="62"/>
      <c r="G16" s="62"/>
      <c r="H16" s="19"/>
      <c r="I16" s="19"/>
      <c r="J16" s="19"/>
      <c r="K16" s="19"/>
      <c r="L16" s="33"/>
      <c r="M16" s="33"/>
      <c r="N16" s="33"/>
      <c r="O16" s="19"/>
      <c r="P16" s="19"/>
      <c r="T16" s="19"/>
      <c r="U16" s="19"/>
      <c r="V16" s="19"/>
      <c r="W16" s="19"/>
      <c r="X16" s="19"/>
    </row>
    <row r="17" spans="2:24" x14ac:dyDescent="0.25">
      <c r="B17" s="64"/>
      <c r="C17" s="31"/>
      <c r="D17" s="19"/>
      <c r="E17" s="19"/>
      <c r="F17" s="33"/>
      <c r="G17" s="33"/>
      <c r="H17" s="19"/>
      <c r="I17" s="19"/>
      <c r="J17" s="19"/>
      <c r="K17" s="19"/>
      <c r="L17" s="33"/>
      <c r="M17" s="33"/>
      <c r="N17" s="33"/>
      <c r="O17" s="19"/>
      <c r="P17" s="19"/>
      <c r="T17" s="19"/>
      <c r="U17" s="19"/>
      <c r="V17" s="19"/>
      <c r="W17" s="19"/>
      <c r="X17" s="19"/>
    </row>
    <row r="18" spans="2:24" ht="15.75" thickBot="1" x14ac:dyDescent="0.3">
      <c r="B18" s="64"/>
      <c r="C18" s="19"/>
      <c r="D18" s="19"/>
      <c r="E18" s="19"/>
      <c r="F18" s="21"/>
      <c r="G18" s="19"/>
      <c r="H18" s="19"/>
      <c r="I18" s="19"/>
      <c r="J18" s="19"/>
      <c r="K18" s="19"/>
      <c r="L18" s="19"/>
      <c r="M18" s="19"/>
      <c r="N18" s="19"/>
      <c r="O18" s="19"/>
      <c r="P18" s="22"/>
      <c r="T18" s="22"/>
      <c r="U18" s="19"/>
      <c r="V18" s="19"/>
      <c r="W18" s="19"/>
      <c r="X18" s="19"/>
    </row>
    <row r="19" spans="2:24" ht="15.75" thickBot="1" x14ac:dyDescent="0.3">
      <c r="B19" s="19"/>
      <c r="C19" s="19"/>
      <c r="D19" s="19"/>
      <c r="E19" s="19"/>
      <c r="F19" s="19"/>
      <c r="G19" s="59" t="s">
        <v>40</v>
      </c>
      <c r="H19" s="63"/>
      <c r="I19" s="63"/>
      <c r="J19" s="60"/>
      <c r="K19" s="19"/>
      <c r="L19" s="19"/>
      <c r="M19" s="19"/>
      <c r="N19" s="59" t="s">
        <v>41</v>
      </c>
      <c r="O19" s="60"/>
      <c r="P19" s="22"/>
      <c r="T19" s="22"/>
      <c r="U19" s="19"/>
      <c r="V19" s="19"/>
      <c r="W19" s="28"/>
      <c r="X19" s="19"/>
    </row>
    <row r="20" spans="2:24" ht="9" customHeight="1" x14ac:dyDescent="0.2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T20" s="29"/>
      <c r="U20" s="29"/>
      <c r="V20" s="29"/>
      <c r="W20" s="29"/>
      <c r="X20" s="29"/>
    </row>
  </sheetData>
  <mergeCells count="19">
    <mergeCell ref="B13:B18"/>
    <mergeCell ref="F2:G2"/>
    <mergeCell ref="K2:L2"/>
    <mergeCell ref="Q2:R2"/>
    <mergeCell ref="T5:U5"/>
    <mergeCell ref="D6:E6"/>
    <mergeCell ref="N9:Q10"/>
    <mergeCell ref="H5:J6"/>
    <mergeCell ref="I9:K10"/>
    <mergeCell ref="N7:P7"/>
    <mergeCell ref="M4:P5"/>
    <mergeCell ref="B4:E5"/>
    <mergeCell ref="B9:E10"/>
    <mergeCell ref="C7:E7"/>
    <mergeCell ref="N19:O19"/>
    <mergeCell ref="K13:M14"/>
    <mergeCell ref="E13:H13"/>
    <mergeCell ref="E16:G16"/>
    <mergeCell ref="G19:J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Kasus MP</vt:lpstr>
      <vt:lpstr>Data Pareto</vt:lpstr>
      <vt:lpstr>Olah Data</vt:lpstr>
      <vt:lpstr>Fishbone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Nurria Peppi Yuwana</dc:creator>
  <cp:lastModifiedBy>Nurria Peppi Yuwana</cp:lastModifiedBy>
  <dcterms:created xsi:type="dcterms:W3CDTF">2024-11-23T09:52:54Z</dcterms:created>
  <dcterms:modified xsi:type="dcterms:W3CDTF">2025-02-12T02:34:32Z</dcterms:modified>
</cp:coreProperties>
</file>